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5e63ccb6aa9c955/Documents/Hodisa SA/DigitiSA/Downloadables/"/>
    </mc:Choice>
  </mc:AlternateContent>
  <xr:revisionPtr revIDLastSave="25" documentId="8_{4D2CE99C-F5CD-4CAE-882D-3EE86A762FAA}" xr6:coauthVersionLast="47" xr6:coauthVersionMax="47" xr10:uidLastSave="{30E54DC4-5D65-4B0A-BCAE-6CD9D8929D4B}"/>
  <bookViews>
    <workbookView xWindow="28680" yWindow="60" windowWidth="29040" windowHeight="16440" xr2:uid="{00000000-000D-0000-FFFF-FFFF00000000}"/>
  </bookViews>
  <sheets>
    <sheet name="Monthly budget summary" sheetId="1" r:id="rId1"/>
    <sheet name="Income" sheetId="3" r:id="rId2"/>
    <sheet name="Personnel expenses" sheetId="4" r:id="rId3"/>
    <sheet name="Operating expenses" sheetId="5" r:id="rId4"/>
  </sheets>
  <definedNames>
    <definedName name="_xlnm._FilterDatabase" localSheetId="1" hidden="1">Income!#REF!</definedName>
    <definedName name="_xlnm._FilterDatabase" localSheetId="0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'Monthly budget summary'!$B$3</definedName>
    <definedName name="ColumnTitle1">Totals[[#Headers],[BUDGET TOTALS]]</definedName>
    <definedName name="COMPANY_NAME">'Monthly budget summary'!$B$2</definedName>
    <definedName name="_xlnm.Print_Titles" localSheetId="1">Income!$5:$5</definedName>
    <definedName name="_xlnm.Print_Titles" localSheetId="3">'Operating expenses'!$5:$5</definedName>
    <definedName name="_xlnm.Print_Titles" localSheetId="2">'Personnel expenses'!$5:$5</definedName>
    <definedName name="Title1">Top5Expenses[[#Headers],[EXPENSE]]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3" l="1"/>
  <c r="E7" i="3"/>
  <c r="E8" i="3"/>
  <c r="E6" i="4"/>
  <c r="E7" i="4"/>
  <c r="E8" i="4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B2" i="3"/>
  <c r="B2" i="5"/>
  <c r="B2" i="4"/>
  <c r="C26" i="5"/>
  <c r="D26" i="5" l="1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D9" i="4"/>
  <c r="C9" i="4"/>
  <c r="F8" i="4"/>
  <c r="F7" i="4"/>
  <c r="F6" i="4"/>
  <c r="D7" i="1" l="1"/>
  <c r="C15" i="1"/>
  <c r="C18" i="1"/>
  <c r="B18" i="1" s="1"/>
  <c r="C17" i="1"/>
  <c r="B17" i="1" s="1"/>
  <c r="C14" i="1"/>
  <c r="B14" i="1" s="1"/>
  <c r="C16" i="1"/>
  <c r="B16" i="1" s="1"/>
  <c r="C7" i="1"/>
  <c r="F26" i="5"/>
  <c r="F9" i="4"/>
  <c r="D9" i="3"/>
  <c r="F7" i="3"/>
  <c r="F6" i="3"/>
  <c r="E7" i="1" l="1"/>
  <c r="E15" i="1"/>
  <c r="B15" i="1"/>
  <c r="E14" i="1"/>
  <c r="E18" i="1" l="1"/>
  <c r="E17" i="1"/>
  <c r="E16" i="1" l="1"/>
  <c r="E19" i="1" s="1"/>
  <c r="C19" i="1"/>
  <c r="D6" i="1"/>
  <c r="D16" i="1" l="1"/>
  <c r="D8" i="1"/>
  <c r="D17" i="1"/>
  <c r="D15" i="1"/>
  <c r="D18" i="1"/>
  <c r="D14" i="1"/>
  <c r="D19" i="1" l="1"/>
  <c r="C9" i="3" l="1"/>
  <c r="C6" i="1" s="1"/>
  <c r="E6" i="1" s="1"/>
  <c r="F8" i="3"/>
  <c r="F9" i="3" s="1"/>
  <c r="C8" i="1" l="1"/>
  <c r="E8" i="1" s="1"/>
</calcChain>
</file>

<file path=xl/sharedStrings.xml><?xml version="1.0" encoding="utf-8"?>
<sst xmlns="http://schemas.openxmlformats.org/spreadsheetml/2006/main" count="63" uniqueCount="49">
  <si>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</si>
  <si>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</si>
  <si>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</si>
  <si>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</si>
  <si>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</si>
  <si>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</si>
  <si>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</si>
  <si>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</si>
  <si>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</si>
  <si>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</si>
  <si>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</si>
  <si>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</si>
  <si>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</si>
  <si>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</si>
  <si>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</si>
  <si>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</si>
  <si>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</si>
  <si>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</si>
  <si>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Expenses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</si>
  <si>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</si>
  <si>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</si>
  <si>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</si>
  <si>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</si>
  <si>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</si>
  <si>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</si>
  <si>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</si>
  <si>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EXPENSE</t>
  </si>
  <si>
    <t>AMOUNT</t>
  </si>
  <si>
    <t>% OF EXPENSES</t>
  </si>
  <si>
    <t>BUDGET TOTALS</t>
  </si>
  <si>
    <t>MONTHLY BUDGET</t>
  </si>
  <si>
    <t>15% REDUCTION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</si>
  <si>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</si>
  <si>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</si>
  <si>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</si>
  <si>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</si>
  <si>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</si>
  <si>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</si>
  <si>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</si>
  <si>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</si>
  <si>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</si>
  <si>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Delivery costs</t>
  </si>
  <si>
    <t>Total Income</t>
  </si>
  <si>
    <t>Total Personnel Expenses</t>
  </si>
  <si>
    <t>Total Operating Expenses</t>
  </si>
  <si>
    <t>Balance (income minus expenses)</t>
  </si>
  <si>
    <t>WHAT ARE MY TOP FIVE HIGHEST OPERATING EXPENSES?</t>
  </si>
  <si>
    <t xml:space="preserve"> </t>
  </si>
  <si>
    <t xml:space="preserve">Company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</si>
</sst>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mmmm\ yyyy"/>
    <numFmt numFmtId="166" formatCode="0.0%"/>
  </numFmts>
  <fonts count="24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9" tint="-0.499984740745262"/>
      <name val="Verdana"/>
      <family val="2"/>
      <scheme val="minor"/>
    </font>
    <font>
      <sz val="11"/>
      <color rgb="FF6C0000"/>
      <name val="Verdana"/>
      <family val="2"/>
      <scheme val="minor"/>
    </font>
    <font>
      <sz val="36"/>
      <color theme="3"/>
      <name val="Constantia"/>
      <family val="2"/>
      <scheme val="major"/>
    </font>
    <font>
      <sz val="16"/>
      <color theme="3"/>
      <name val="Constantia"/>
      <family val="2"/>
      <scheme val="major"/>
    </font>
    <font>
      <sz val="11"/>
      <color theme="3"/>
      <name val="Constantia"/>
      <family val="2"/>
      <scheme val="major"/>
    </font>
    <font>
      <sz val="11"/>
      <color theme="1" tint="4.9989318521683403E-2"/>
      <name val="Constantia"/>
      <family val="2"/>
      <scheme val="major"/>
    </font>
    <font>
      <sz val="8"/>
      <name val="Verdana"/>
      <family val="2"/>
      <scheme val="minor"/>
    </font>
    <font>
      <sz val="12"/>
      <color theme="1"/>
      <name val="Verdana"/>
      <family val="2"/>
      <scheme val="minor"/>
    </font>
    <font>
      <sz val="56"/>
      <color theme="3"/>
      <name val="Verdana"/>
      <family val="2"/>
      <scheme val="minor"/>
    </font>
    <font>
      <sz val="12"/>
      <color theme="0"/>
      <name val="Verdana"/>
      <family val="2"/>
      <scheme val="minor"/>
    </font>
    <font>
      <sz val="12"/>
      <color theme="0" tint="-4.9989318521683403E-2"/>
      <name val="Verdana"/>
      <family val="2"/>
      <scheme val="minor"/>
    </font>
    <font>
      <sz val="56"/>
      <color theme="9"/>
      <name val="Constantia"/>
      <family val="1"/>
      <scheme val="major"/>
    </font>
    <font>
      <sz val="20"/>
      <color theme="9"/>
      <name val="Constantia"/>
      <family val="1"/>
      <scheme val="major"/>
    </font>
    <font>
      <sz val="20"/>
      <color theme="1" tint="4.9989318521683403E-2"/>
      <name val="Constantia"/>
      <family val="1"/>
      <scheme val="major"/>
    </font>
    <font>
      <sz val="12"/>
      <name val="Verdana"/>
      <family val="2"/>
      <scheme val="minor"/>
    </font>
    <font>
      <sz val="11"/>
      <color theme="1"/>
      <name val="Constantia"/>
      <family val="1"/>
      <scheme val="major"/>
    </font>
    <font>
      <sz val="11"/>
      <color theme="9"/>
      <name val="Constantia"/>
      <family val="1"/>
      <scheme val="major"/>
    </font>
    <font>
      <sz val="16"/>
      <color theme="9"/>
      <name val="Constantia"/>
      <family val="1"/>
      <scheme val="major"/>
    </font>
    <font>
      <sz val="48"/>
      <color theme="9"/>
      <name val="Constantia"/>
      <family val="1"/>
      <scheme val="major"/>
    </font>
    <font>
      <sz val="11"/>
      <color theme="0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2"/>
      <color theme="1"/>
      <name val="Verdan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7" tint="0.79998168889431442"/>
      </left>
      <right/>
      <top/>
      <bottom style="thin">
        <color theme="7" tint="0.79998168889431442"/>
      </bottom>
      <diagonal/>
    </border>
    <border>
      <left/>
      <right/>
      <top/>
      <bottom style="thin">
        <color theme="7" tint="0.79998168889431442"/>
      </bottom>
      <diagonal/>
    </border>
    <border>
      <left/>
      <right style="thin">
        <color theme="7" tint="0.79998168889431442"/>
      </right>
      <top/>
      <bottom style="thin">
        <color theme="7" tint="0.79998168889431442"/>
      </bottom>
      <diagonal/>
    </border>
  </borders>
  <cellStyleXfs count="13">
    <xf numFmtId="0" fontId="0" fillId="0" borderId="0">
      <alignment horizontal="left" wrapText="1" indent="1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 applyNumberFormat="0" applyFill="0" applyAlignment="0" applyProtection="0"/>
    <xf numFmtId="0" fontId="7" fillId="5" borderId="0" applyBorder="0" applyProtection="0">
      <alignment horizontal="left" vertical="center" indent="1"/>
    </xf>
    <xf numFmtId="0" fontId="7" fillId="5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3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6" fontId="1" fillId="0" borderId="0" applyFont="0" applyFill="0" applyBorder="0" applyProtection="0">
      <alignment horizontal="right"/>
    </xf>
    <xf numFmtId="165" fontId="6" fillId="4" borderId="0" applyFill="0" applyBorder="0">
      <alignment horizontal="right"/>
    </xf>
  </cellStyleXfs>
  <cellXfs count="58">
    <xf numFmtId="0" fontId="0" fillId="0" borderId="0" xfId="0">
      <alignment horizontal="left" wrapText="1" indent="1"/>
    </xf>
    <xf numFmtId="0" fontId="9" fillId="6" borderId="0" xfId="0" applyFont="1" applyFill="1">
      <alignment horizontal="left" wrapText="1" indent="1"/>
    </xf>
    <xf numFmtId="0" fontId="9" fillId="0" borderId="0" xfId="0" applyFont="1">
      <alignment horizontal="left" wrapText="1" indent="1"/>
    </xf>
    <xf numFmtId="0" fontId="9" fillId="7" borderId="0" xfId="0" applyFont="1" applyFill="1">
      <alignment horizontal="left" wrapText="1" indent="1"/>
    </xf>
    <xf numFmtId="0" fontId="17" fillId="0" borderId="0" xfId="0" applyFont="1">
      <alignment horizontal="left" wrapText="1" indent="1"/>
    </xf>
    <xf numFmtId="0" fontId="9" fillId="8" borderId="0" xfId="0" applyFont="1" applyFill="1">
      <alignment horizontal="left" wrapText="1" indent="1"/>
    </xf>
    <xf numFmtId="0" fontId="9" fillId="9" borderId="0" xfId="0" applyFont="1" applyFill="1">
      <alignment horizontal="left" wrapText="1" indent="1"/>
    </xf>
    <xf numFmtId="0" fontId="9" fillId="0" borderId="0" xfId="0" applyFont="1" applyAlignment="1">
      <alignment vertical="center"/>
    </xf>
    <xf numFmtId="0" fontId="11" fillId="0" borderId="0" xfId="6" applyFont="1" applyFill="1" applyBorder="1">
      <alignment horizontal="left" vertical="center" indent="1"/>
    </xf>
    <xf numFmtId="40" fontId="9" fillId="0" borderId="0" xfId="0" applyNumberFormat="1" applyFont="1" applyAlignment="1">
      <alignment horizontal="right" vertical="center" indent="1"/>
    </xf>
    <xf numFmtId="0" fontId="9" fillId="0" borderId="0" xfId="0" applyFont="1" applyAlignment="1">
      <alignment horizontal="left" vertical="center" wrapText="1" indent="1"/>
    </xf>
    <xf numFmtId="0" fontId="21" fillId="0" borderId="0" xfId="0" applyFont="1" applyAlignment="1">
      <alignment vertical="center"/>
    </xf>
    <xf numFmtId="40" fontId="9" fillId="7" borderId="0" xfId="0" applyNumberFormat="1" applyFont="1" applyFill="1" applyAlignment="1">
      <alignment horizontal="right" vertical="center" indent="1"/>
    </xf>
    <xf numFmtId="40" fontId="9" fillId="7" borderId="0" xfId="0" applyNumberFormat="1" applyFont="1" applyFill="1" applyAlignment="1">
      <alignment horizontal="right" wrapText="1" indent="1"/>
    </xf>
    <xf numFmtId="40" fontId="11" fillId="0" borderId="0" xfId="7" applyNumberFormat="1" applyFont="1" applyFill="1" applyBorder="1" applyAlignment="1">
      <alignment horizontal="right" vertical="center" indent="1"/>
    </xf>
    <xf numFmtId="40" fontId="9" fillId="0" borderId="0" xfId="10" applyFont="1" applyFill="1" applyBorder="1" applyAlignment="1">
      <alignment horizontal="right" vertical="center" indent="1"/>
    </xf>
    <xf numFmtId="40" fontId="11" fillId="0" borderId="0" xfId="7" applyNumberFormat="1" applyFont="1" applyFill="1" applyBorder="1" applyAlignment="1">
      <alignment horizontal="right" vertical="center" indent="2"/>
    </xf>
    <xf numFmtId="40" fontId="11" fillId="0" borderId="0" xfId="6" applyNumberFormat="1" applyFont="1" applyFill="1" applyBorder="1" applyAlignment="1">
      <alignment horizontal="right" vertical="center" indent="2"/>
    </xf>
    <xf numFmtId="40" fontId="9" fillId="8" borderId="0" xfId="0" applyNumberFormat="1" applyFont="1" applyFill="1" applyAlignment="1">
      <alignment horizontal="right" vertical="center" indent="1"/>
    </xf>
    <xf numFmtId="40" fontId="9" fillId="9" borderId="0" xfId="0" applyNumberFormat="1" applyFont="1" applyFill="1" applyAlignment="1">
      <alignment horizontal="right" vertical="center" indent="1"/>
    </xf>
    <xf numFmtId="40" fontId="9" fillId="6" borderId="0" xfId="0" applyNumberFormat="1" applyFont="1" applyFill="1" applyAlignment="1">
      <alignment horizontal="right" vertical="center" indent="1"/>
    </xf>
    <xf numFmtId="40" fontId="12" fillId="4" borderId="2" xfId="0" applyNumberFormat="1" applyFont="1" applyFill="1" applyBorder="1" applyAlignment="1">
      <alignment horizontal="right" vertical="center" indent="1"/>
    </xf>
    <xf numFmtId="40" fontId="12" fillId="4" borderId="3" xfId="0" applyNumberFormat="1" applyFont="1" applyFill="1" applyBorder="1" applyAlignment="1">
      <alignment horizontal="right" vertical="center" indent="1"/>
    </xf>
    <xf numFmtId="40" fontId="9" fillId="0" borderId="0" xfId="11" applyNumberFormat="1" applyFont="1" applyFill="1" applyBorder="1" applyAlignment="1">
      <alignment horizontal="right" vertical="center" indent="1"/>
    </xf>
    <xf numFmtId="0" fontId="9" fillId="6" borderId="0" xfId="0" applyFont="1" applyFill="1" applyAlignment="1">
      <alignment horizontal="left" vertical="center" wrapText="1" indent="1"/>
    </xf>
    <xf numFmtId="0" fontId="11" fillId="4" borderId="1" xfId="0" applyFont="1" applyFill="1" applyBorder="1" applyAlignment="1">
      <alignment horizontal="left" vertical="center" indent="1"/>
    </xf>
    <xf numFmtId="0" fontId="14" fillId="4" borderId="0" xfId="5" applyFont="1" applyFill="1" applyAlignment="1">
      <alignment horizontal="center"/>
    </xf>
    <xf numFmtId="0" fontId="20" fillId="4" borderId="0" xfId="1" applyFont="1" applyFill="1" applyAlignment="1">
      <alignment horizontal="center"/>
    </xf>
    <xf numFmtId="0" fontId="13" fillId="4" borderId="0" xfId="1" applyFont="1" applyFill="1" applyAlignment="1">
      <alignment horizontal="center"/>
    </xf>
    <xf numFmtId="0" fontId="9" fillId="4" borderId="0" xfId="0" applyFont="1" applyFill="1">
      <alignment horizontal="left" wrapText="1" indent="1"/>
    </xf>
    <xf numFmtId="40" fontId="9" fillId="4" borderId="0" xfId="0" applyNumberFormat="1" applyFont="1" applyFill="1" applyAlignment="1">
      <alignment horizontal="right" vertical="center" indent="1"/>
    </xf>
    <xf numFmtId="0" fontId="0" fillId="4" borderId="0" xfId="0" applyFill="1">
      <alignment horizontal="left" wrapText="1" indent="1"/>
    </xf>
    <xf numFmtId="0" fontId="16" fillId="4" borderId="0" xfId="3" applyFont="1" applyFill="1"/>
    <xf numFmtId="40" fontId="16" fillId="4" borderId="0" xfId="4" applyNumberFormat="1" applyFont="1" applyFill="1"/>
    <xf numFmtId="40" fontId="0" fillId="4" borderId="0" xfId="0" applyNumberFormat="1" applyFill="1" applyAlignment="1">
      <alignment horizontal="right" vertical="center" indent="1"/>
    </xf>
    <xf numFmtId="0" fontId="22" fillId="4" borderId="0" xfId="0" applyFont="1" applyFill="1">
      <alignment horizontal="left" wrapText="1" indent="1"/>
    </xf>
    <xf numFmtId="0" fontId="23" fillId="0" borderId="0" xfId="0" applyFont="1" applyAlignment="1">
      <alignment horizontal="left" vertical="center" wrapText="1" indent="1"/>
    </xf>
    <xf numFmtId="40" fontId="23" fillId="0" borderId="0" xfId="0" applyNumberFormat="1" applyFont="1" applyAlignment="1">
      <alignment horizontal="right" vertical="center" indent="1"/>
    </xf>
    <xf numFmtId="0" fontId="22" fillId="0" borderId="0" xfId="0" applyFont="1">
      <alignment horizontal="left" wrapText="1" indent="1"/>
    </xf>
    <xf numFmtId="0" fontId="18" fillId="4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/>
    </xf>
    <xf numFmtId="0" fontId="17" fillId="4" borderId="0" xfId="0" applyFont="1" applyFill="1">
      <alignment horizontal="left" wrapText="1" indent="1"/>
    </xf>
    <xf numFmtId="0" fontId="13" fillId="4" borderId="0" xfId="1" applyFont="1" applyFill="1" applyAlignment="1"/>
    <xf numFmtId="164" fontId="16" fillId="4" borderId="0" xfId="3" applyNumberFormat="1" applyFont="1" applyFill="1"/>
    <xf numFmtId="0" fontId="9" fillId="4" borderId="0" xfId="0" applyFont="1" applyFill="1" applyAlignment="1">
      <alignment vertical="center"/>
    </xf>
    <xf numFmtId="40" fontId="9" fillId="4" borderId="0" xfId="0" applyNumberFormat="1" applyFont="1" applyFill="1" applyAlignment="1">
      <alignment horizontal="right" wrapText="1" indent="1"/>
    </xf>
    <xf numFmtId="0" fontId="11" fillId="4" borderId="0" xfId="0" applyFont="1" applyFill="1" applyAlignment="1">
      <alignment vertical="center"/>
    </xf>
    <xf numFmtId="0" fontId="11" fillId="4" borderId="0" xfId="3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9" fillId="4" borderId="0" xfId="0" applyFont="1" applyFill="1" applyAlignment="1">
      <alignment horizontal="left" vertical="center" wrapText="1" indent="1"/>
    </xf>
    <xf numFmtId="40" fontId="0" fillId="4" borderId="0" xfId="0" applyNumberFormat="1" applyFill="1" applyAlignment="1">
      <alignment horizontal="right" wrapText="1" indent="1"/>
    </xf>
    <xf numFmtId="0" fontId="10" fillId="4" borderId="0" xfId="1" applyFont="1" applyFill="1" applyAlignment="1">
      <alignment horizontal="center"/>
    </xf>
    <xf numFmtId="0" fontId="15" fillId="4" borderId="0" xfId="6" applyFont="1" applyFill="1">
      <alignment horizontal="left" vertical="center" indent="1"/>
    </xf>
    <xf numFmtId="40" fontId="15" fillId="4" borderId="0" xfId="6" applyNumberFormat="1" applyFont="1" applyFill="1" applyAlignment="1">
      <alignment horizontal="right" vertical="center" indent="1"/>
    </xf>
    <xf numFmtId="0" fontId="13" fillId="4" borderId="0" xfId="1" applyFont="1" applyFill="1" applyAlignment="1">
      <alignment horizontal="center" vertical="center"/>
    </xf>
    <xf numFmtId="0" fontId="14" fillId="4" borderId="0" xfId="5" applyFont="1" applyFill="1" applyAlignment="1">
      <alignment horizontal="center" vertical="center"/>
    </xf>
    <xf numFmtId="0" fontId="13" fillId="4" borderId="0" xfId="1" applyFont="1" applyFill="1" applyAlignment="1">
      <alignment horizontal="center"/>
    </xf>
    <xf numFmtId="0" fontId="14" fillId="4" borderId="0" xfId="5" applyFont="1" applyFill="1" applyAlignment="1">
      <alignment horizontal="center"/>
    </xf>
  </cellXfs>
  <cellStyles count="13">
    <cellStyle name="20% - Accent5" xfId="4" builtinId="46"/>
    <cellStyle name="60% - Accent4" xfId="3" builtinId="44" customBuiltin="1"/>
    <cellStyle name="Comma" xfId="10" builtinId="3" customBuiltin="1"/>
    <cellStyle name="Date" xfId="12" xr:uid="{00000000-0005-0000-0000-000003000000}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Normal" xfId="0" builtinId="0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65"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167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</dxf>
    <dxf>
      <font>
        <strike val="0"/>
      </font>
      <fill>
        <patternFill>
          <fgColor theme="6" tint="0.79998168889431442"/>
          <bgColor theme="6" tint="0.79995117038483843"/>
        </patternFill>
      </fill>
    </dxf>
    <dxf>
      <font>
        <b val="0"/>
        <i val="0"/>
        <color theme="1"/>
      </font>
      <fill>
        <patternFill patternType="solid">
          <fgColor theme="6" tint="0.79998168889431442"/>
          <bgColor theme="6" tint="0.79995117038483843"/>
        </patternFill>
      </fill>
    </dxf>
    <dxf>
      <font>
        <b/>
        <i val="0"/>
        <color theme="0"/>
      </font>
      <fill>
        <patternFill patternType="solid">
          <fgColor theme="7" tint="-0.24994659260841701"/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bottom style="thin">
          <color theme="7" tint="-0.24994659260841701"/>
        </bottom>
        <vertical style="thin">
          <color theme="7" tint="-0.24994659260841701"/>
        </vertical>
      </border>
    </dxf>
    <dxf>
      <font>
        <b val="0"/>
        <i val="0"/>
        <color theme="1"/>
      </font>
      <fill>
        <patternFill>
          <bgColor theme="0"/>
        </patternFill>
      </fill>
      <border>
        <left style="thin">
          <color theme="9" tint="0.89996032593768116"/>
        </left>
        <right style="thin">
          <color theme="9" tint="0.89992980742820516"/>
        </right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Monthly Budget" defaultPivotStyle="PivotStyleLight16">
    <tableStyle name="Monthly Budget" pivot="0" count="4" xr9:uid="{00000000-0011-0000-FFFF-FFFF00000000}">
      <tableStyleElement type="wholeTable" dxfId="64"/>
      <tableStyleElement type="headerRow" dxfId="63"/>
      <tableStyleElement type="totalRow" dxfId="62"/>
      <tableStyleElement type="lastColumn" dxfId="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baseline="0">
                <a:solidFill>
                  <a:schemeClr val="accent6"/>
                </a:solidFill>
                <a:latin typeface="+mn-lt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1200" b="0" baseline="0">
                <a:solidFill>
                  <a:schemeClr val="accent6"/>
                </a:solidFill>
                <a:latin typeface="+mn-lt"/>
                <a:ea typeface="Verdana" panose="020B0604030504040204" pitchFamily="34" charset="0"/>
                <a:cs typeface="Verdana" panose="020B0604030504040204" pitchFamily="34" charset="0"/>
              </a:rPr>
              <a:t>BUDGET OVERVIEW</a:t>
            </a:r>
          </a:p>
        </c:rich>
      </c:tx>
      <c:layout>
        <c:manualLayout>
          <c:xMode val="edge"/>
          <c:yMode val="edge"/>
          <c:x val="0.4276842095105759"/>
          <c:y val="1.21406335835927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09871191904209E-2"/>
          <c:y val="0.25482049173763954"/>
          <c:w val="0.89316989550206227"/>
          <c:h val="0.66552629847619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budget summary'!$B$6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budget summary'!$C$5:$D$5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summary'!$C$6:$D$6</c:f>
              <c:numCache>
                <c:formatCode>#,##0.00_);[Red]\(#,##0.00\)</c:formatCode>
                <c:ptCount val="2"/>
                <c:pt idx="0">
                  <c:v>63300</c:v>
                </c:pt>
                <c:pt idx="1">
                  <c:v>57450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'Monthly budget summary'!$B$7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budget summary'!$C$5:$D$5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summary'!$C$7:$D$7</c:f>
              <c:numCache>
                <c:formatCode>#,##0.00_);[Red]\(#,##0.00\)</c:formatCode>
                <c:ptCount val="2"/>
                <c:pt idx="0">
                  <c:v>54500</c:v>
                </c:pt>
                <c:pt idx="1">
                  <c:v>49630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2567104"/>
        <c:axId val="742571024"/>
      </c:barChart>
      <c:catAx>
        <c:axId val="74256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txPr>
          <a:bodyPr/>
          <a:lstStyle/>
          <a:p>
            <a:pPr>
              <a:defRPr sz="1000" baseline="0">
                <a:solidFill>
                  <a:schemeClr val="tx1"/>
                </a:solidFill>
                <a:latin typeface="+mn-lt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42571024"/>
        <c:crosses val="autoZero"/>
        <c:auto val="1"/>
        <c:lblAlgn val="ctr"/>
        <c:lblOffset val="100"/>
        <c:noMultiLvlLbl val="0"/>
      </c:catAx>
      <c:valAx>
        <c:axId val="7425710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34000"/>
                </a:schemeClr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noFill/>
          </a:ln>
        </c:spPr>
        <c:txPr>
          <a:bodyPr/>
          <a:lstStyle/>
          <a:p>
            <a:pPr>
              <a:defRPr sz="1000" baseline="0">
                <a:solidFill>
                  <a:schemeClr val="tx1"/>
                </a:solidFill>
                <a:latin typeface="+mn-lt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42567104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85000"/>
              <a:alpha val="7537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9516433148062369"/>
          <c:y val="9.6482024049319423E-2"/>
          <c:w val="0.20989941933420478"/>
          <c:h val="6.1405072993619622E-2"/>
        </c:manualLayout>
      </c:layout>
      <c:overlay val="0"/>
      <c:txPr>
        <a:bodyPr/>
        <a:lstStyle/>
        <a:p>
          <a:pPr>
            <a:defRPr sz="1000" baseline="0">
              <a:solidFill>
                <a:schemeClr val="accent6"/>
              </a:solidFill>
              <a:latin typeface="+mn-lt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9</xdr:row>
      <xdr:rowOff>127000</xdr:rowOff>
    </xdr:from>
    <xdr:to>
      <xdr:col>4</xdr:col>
      <xdr:colOff>2075180</xdr:colOff>
      <xdr:row>9</xdr:row>
      <xdr:rowOff>3403600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otals" displayName="Totals" ref="B5:E8" totalsRowCount="1" headerRowDxfId="60" dataDxfId="59" totalsRowDxfId="58">
  <autoFilter ref="B5:E7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BUDGET TOTALS" totalsRowLabel="Balance (income minus expenses)" dataDxfId="57" totalsRowDxfId="56"/>
    <tableColumn id="2" xr3:uid="{00000000-0010-0000-0000-000002000000}" name="ESTIMATED" totalsRowFunction="custom" dataDxfId="55" totalsRowDxfId="54">
      <totalsRowFormula>C6-C7</totalsRowFormula>
    </tableColumn>
    <tableColumn id="3" xr3:uid="{00000000-0010-0000-0000-000003000000}" name="ACTUAL" totalsRowFunction="custom" dataDxfId="53" totalsRowDxfId="52">
      <totalsRowFormula>D6-D7</totalsRowFormula>
    </tableColumn>
    <tableColumn id="4" xr3:uid="{00000000-0010-0000-0000-000004000000}" name="DIFFERENCE" totalsRowFunction="custom" dataDxfId="51" totalsRowDxfId="50">
      <calculatedColumnFormula>Totals[[#This Row],[ACTUAL]]-Totals[[#This Row],[ESTIMATED]]</calculatedColumnFormula>
      <totalsRowFormula>Totals[[#Totals],[ACTUAL]]-Totals[[#Totals],[ESTIMATED]]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Budget Totals, Estimated and Actual Income and Expenses, and Difference is automatically updat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p5Expenses" displayName="Top5Expenses" ref="B13:E19" totalsRowCount="1" headerRowDxfId="49" dataDxfId="48" totalsRowDxfId="47">
  <tableColumns count="4">
    <tableColumn id="1" xr3:uid="{00000000-0010-0000-0100-000001000000}" name="EXPENSE" totalsRowLabel="Total" dataDxfId="46" totalsRowDxfId="45">
      <calculatedColumnFormula>INDEX(OperatingExpenses[],MATCH(Top5Expenses[[#This Row],[AMOUNT]],OperatingExpenses[TOP 5 AMOUNT],0),1)</calculatedColumnFormula>
    </tableColumn>
    <tableColumn id="2" xr3:uid="{00000000-0010-0000-0100-000002000000}" name="AMOUNT" totalsRowFunction="sum" dataDxfId="44" totalsRowDxfId="43" totalsRowCellStyle="Comma"/>
    <tableColumn id="3" xr3:uid="{00000000-0010-0000-0100-000003000000}" name="% OF EXPENSES" totalsRowFunction="sum" dataDxfId="42" totalsRowDxfId="41" totalsRowCellStyle="Percent">
      <calculatedColumnFormula>Top5Expenses[[#This Row],[AMOUNT]]/$D$7</calculatedColumnFormula>
    </tableColumn>
    <tableColumn id="4" xr3:uid="{00000000-0010-0000-0100-000004000000}" name="15% REDUCTION" totalsRowFunction="sum" dataDxfId="40" totalsRowDxfId="39" totalsRowCellStyle="Comma">
      <calculatedColumnFormula>Top5Expenses[[#This Row],[AMOUNT]]*0.15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5:F9" totalsRowCount="1" headerRowDxfId="38" dataDxfId="37" totalsRowDxfId="36">
  <autoFilter ref="B5:F8" xr:uid="{00000000-0009-0000-0100-000003000000}"/>
  <tableColumns count="5">
    <tableColumn id="1" xr3:uid="{00000000-0010-0000-0200-000001000000}" name="INCOME" totalsRowLabel="Total Income" dataDxfId="35" totalsRowDxfId="34"/>
    <tableColumn id="2" xr3:uid="{00000000-0010-0000-0200-000002000000}" name="ESTIMATED" totalsRowFunction="sum" dataDxfId="33" totalsRowDxfId="32"/>
    <tableColumn id="3" xr3:uid="{00000000-0010-0000-0200-000003000000}" name="ACTUAL" totalsRowFunction="sum" dataDxfId="31" totalsRowDxfId="30"/>
    <tableColumn id="5" xr3:uid="{00000000-0010-0000-0200-000005000000}" name="TOP 5 AMOUNT" dataDxfId="4" totalsRowDxfId="5" dataCellStyle="Comma">
      <calculatedColumnFormula>Income[[#This Row],[ACTUAL]]+(10^-6)*ROW(Income[[#This Row],[ACTUAL]])</calculatedColumnFormula>
    </tableColumn>
    <tableColumn id="4" xr3:uid="{00000000-0010-0000-0200-000004000000}" name="DIFFERENCE" totalsRowFunction="sum" dataDxfId="29" totalsRowDxfId="28">
      <calculatedColumnFormula>Income[[#This Row],[ACTUAL]]-Income[[#This Row],[ESTIMATED]]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Monthly Income, Estimated, and Actual values in this table. Differen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B5:F9" totalsRowCount="1" headerRowDxfId="27" dataDxfId="26" totalsRowDxfId="25">
  <autoFilter ref="B5:F8" xr:uid="{00000000-0009-0000-0100-000007000000}"/>
  <tableColumns count="5">
    <tableColumn id="1" xr3:uid="{00000000-0010-0000-0300-000001000000}" name="PERSONNEL EXPENSES" totalsRowLabel="Total Personnel Expenses" dataDxfId="24" totalsRowDxfId="23"/>
    <tableColumn id="2" xr3:uid="{00000000-0010-0000-0300-000002000000}" name="ESTIMATED" totalsRowFunction="sum" dataDxfId="22" totalsRowDxfId="21"/>
    <tableColumn id="3" xr3:uid="{00000000-0010-0000-0300-000003000000}" name="ACTUAL" totalsRowFunction="sum" dataDxfId="20" totalsRowDxfId="19"/>
    <tableColumn id="4" xr3:uid="{00000000-0010-0000-0300-000004000000}" name="TOP 5 AMOUNT" dataDxfId="2" totalsRowDxfId="3">
      <calculatedColumnFormula>PersonnelExpenses[[#This Row],[ACTUAL]]+(10^-6)*ROW(PersonnelExpenses[[#This Row],[ACTUAL]])</calculatedColumnFormula>
    </tableColumn>
    <tableColumn id="5" xr3:uid="{00000000-0010-0000-0300-000005000000}" name="DIFFERENCE" totalsRowFunction="sum" dataDxfId="18" totalsRowDxfId="17">
      <calculatedColumnFormula>PersonnelExpenses[[#This Row],[ESTIMATED]]-PersonnelExpenses[[#This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B5:F26" totalsRowCount="1" headerRowDxfId="16" dataDxfId="15" totalsRowDxfId="14">
  <autoFilter ref="B5:F25" xr:uid="{00000000-0009-0000-0100-000009000000}"/>
  <sortState xmlns:xlrd2="http://schemas.microsoft.com/office/spreadsheetml/2017/richdata2" ref="B13:F33">
    <sortCondition ref="B17:B38"/>
  </sortState>
  <tableColumns count="5">
    <tableColumn id="1" xr3:uid="{00000000-0010-0000-0400-000001000000}" name="OPERATING EXPENSES" totalsRowLabel="Total Operating Expenses" dataDxfId="13" totalsRowDxfId="12"/>
    <tableColumn id="2" xr3:uid="{00000000-0010-0000-0400-000002000000}" name="ESTIMATED" totalsRowFunction="sum" dataDxfId="11" totalsRowDxfId="10"/>
    <tableColumn id="3" xr3:uid="{00000000-0010-0000-0400-000003000000}" name="ACTUAL" totalsRowFunction="sum" dataDxfId="9" totalsRowDxfId="8"/>
    <tableColumn id="5" xr3:uid="{00000000-0010-0000-0400-000005000000}" name="TOP 5 AMOUNT" dataDxfId="0" totalsRowDxfId="1">
      <calculatedColumnFormula>OperatingExpenses[[#This Row],[ACTUAL]]+(10^-6)*ROW(OperatingExpenses[[#This Row],[ACTUAL]])</calculatedColumnFormula>
    </tableColumn>
    <tableColumn id="4" xr3:uid="{00000000-0010-0000-0400-000004000000}" name="DIFFERENCE" totalsRowFunction="sum" dataDxfId="7" totalsRowDxfId="6">
      <calculatedColumnFormula>OperatingExpenses[[#This Row],[ESTIMATED]]-OperatingExpenses[[#This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Digitise SA">
      <a:dk1>
        <a:srgbClr val="191C4A"/>
      </a:dk1>
      <a:lt1>
        <a:srgbClr val="FFFFFF"/>
      </a:lt1>
      <a:dk2>
        <a:srgbClr val="D7B428"/>
      </a:dk2>
      <a:lt2>
        <a:srgbClr val="E7E6E6"/>
      </a:lt2>
      <a:accent1>
        <a:srgbClr val="FDD43C"/>
      </a:accent1>
      <a:accent2>
        <a:srgbClr val="E8C665"/>
      </a:accent2>
      <a:accent3>
        <a:srgbClr val="FDD43C"/>
      </a:accent3>
      <a:accent4>
        <a:srgbClr val="FFC000"/>
      </a:accent4>
      <a:accent5>
        <a:srgbClr val="162E64"/>
      </a:accent5>
      <a:accent6>
        <a:srgbClr val="12223B"/>
      </a:accent6>
      <a:hlink>
        <a:srgbClr val="0563C1"/>
      </a:hlink>
      <a:folHlink>
        <a:srgbClr val="00B050"/>
      </a:folHlink>
    </a:clrScheme>
    <a:fontScheme name="Custom 15">
      <a:majorFont>
        <a:latin typeface="Constantia"/>
        <a:ea typeface=""/>
        <a:cs typeface=""/>
      </a:majorFont>
      <a:minorFont>
        <a:latin typeface="Verdana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A1:F475"/>
  <sheetViews>
    <sheetView showGridLines="0" tabSelected="1" zoomScaleNormal="100" workbookViewId="0">
      <selection activeCell="B21" sqref="B21"/>
    </sheetView>
  </sheetViews>
  <sheetFormatPr defaultColWidth="9.08984375" defaultRowHeight="16.5" customHeight="1" x14ac:dyDescent="0.3"/>
  <cols>
    <col min="1" max="1" width="3.36328125" style="29" customWidth="1"/>
    <col min="2" max="2" width="30.1796875" style="49" customWidth="1"/>
    <col min="3" max="5" width="27" style="30" customWidth="1"/>
    <col min="6" max="6" width="3.36328125" style="29" customWidth="1"/>
    <col min="7" max="7" width="4.1796875" style="29" customWidth="1"/>
    <col min="8" max="16384" width="9.08984375" style="29"/>
  </cols>
  <sheetData>
    <row r="1" spans="1:6" s="2" customFormat="1" ht="12" customHeight="1" x14ac:dyDescent="0.3">
      <c r="A1" s="1"/>
      <c r="B1" s="24"/>
      <c r="C1" s="20"/>
      <c r="D1" s="20"/>
      <c r="E1" s="20"/>
      <c r="F1" s="1"/>
    </row>
    <row r="2" spans="1:6" ht="60" customHeight="1" x14ac:dyDescent="0.5">
      <c r="B2" s="55" t="s">
        <v>48</v>
      </c>
      <c r="C2" s="55"/>
      <c r="D2" s="55"/>
      <c r="E2" s="55"/>
      <c r="F2" s="26"/>
    </row>
    <row r="3" spans="1:6" ht="80.099999999999994" customHeight="1" x14ac:dyDescent="1.05">
      <c r="B3" s="54" t="s">
        <v>30</v>
      </c>
      <c r="C3" s="54"/>
      <c r="D3" s="54"/>
      <c r="E3" s="54"/>
      <c r="F3" s="51"/>
    </row>
    <row r="4" spans="1:6" ht="30" customHeight="1" x14ac:dyDescent="0.3"/>
    <row r="5" spans="1:6" s="7" customFormat="1" ht="30" customHeight="1" x14ac:dyDescent="0.25">
      <c r="A5" s="44"/>
      <c r="B5" s="8" t="s">
        <v>29</v>
      </c>
      <c r="C5" s="14" t="s">
        <v>19</v>
      </c>
      <c r="D5" s="14" t="s">
        <v>20</v>
      </c>
      <c r="E5" s="14" t="s">
        <v>21</v>
      </c>
      <c r="F5" s="44"/>
    </row>
    <row r="6" spans="1:6" s="2" customFormat="1" ht="30" customHeight="1" x14ac:dyDescent="0.3">
      <c r="A6" s="29"/>
      <c r="B6" s="10" t="s">
        <v>15</v>
      </c>
      <c r="C6" s="15">
        <f>Income[[#Totals],[ESTIMATED]]</f>
        <v>63300</v>
      </c>
      <c r="D6" s="15">
        <f>Income[[#Totals],[ACTUAL]]</f>
        <v>57450</v>
      </c>
      <c r="E6" s="15">
        <f>Totals[[#This Row],[ACTUAL]]-Totals[[#This Row],[ESTIMATED]]</f>
        <v>-5850</v>
      </c>
      <c r="F6" s="29"/>
    </row>
    <row r="7" spans="1:6" s="2" customFormat="1" ht="30" customHeight="1" x14ac:dyDescent="0.3">
      <c r="A7" s="29"/>
      <c r="B7" s="10" t="s">
        <v>18</v>
      </c>
      <c r="C7" s="15">
        <f>OperatingExpenses[[#Totals],[ESTIMATED]]+PersonnelExpenses[[#Totals],[ESTIMATED]]</f>
        <v>54500</v>
      </c>
      <c r="D7" s="15">
        <f>OperatingExpenses[[#Totals],[ACTUAL]]+PersonnelExpenses[[#Totals],[ACTUAL]]</f>
        <v>49630</v>
      </c>
      <c r="E7" s="15">
        <f>Totals[[#This Row],[ESTIMATED]]-Totals[[#This Row],[ACTUAL]]</f>
        <v>4870</v>
      </c>
      <c r="F7" s="29"/>
    </row>
    <row r="8" spans="1:6" s="2" customFormat="1" ht="30" customHeight="1" x14ac:dyDescent="0.3">
      <c r="A8" s="29"/>
      <c r="B8" s="10" t="s">
        <v>45</v>
      </c>
      <c r="C8" s="15">
        <f>C6-C7</f>
        <v>8800</v>
      </c>
      <c r="D8" s="15">
        <f>D6-D7</f>
        <v>7820</v>
      </c>
      <c r="E8" s="15">
        <f>Totals[[#Totals],[ACTUAL]]-Totals[[#Totals],[ESTIMATED]]</f>
        <v>-980</v>
      </c>
      <c r="F8" s="29"/>
    </row>
    <row r="9" spans="1:6" ht="30" customHeight="1" x14ac:dyDescent="0.3"/>
    <row r="10" spans="1:6" s="2" customFormat="1" ht="281.10000000000002" customHeight="1" x14ac:dyDescent="0.3">
      <c r="A10" s="29"/>
      <c r="B10" s="25"/>
      <c r="C10" s="21"/>
      <c r="D10" s="21"/>
      <c r="E10" s="22"/>
      <c r="F10" s="29"/>
    </row>
    <row r="11" spans="1:6" ht="30" customHeight="1" x14ac:dyDescent="0.3"/>
    <row r="12" spans="1:6" ht="50.1" customHeight="1" x14ac:dyDescent="0.3">
      <c r="B12" s="52" t="s">
        <v>46</v>
      </c>
      <c r="C12" s="53"/>
      <c r="D12" s="53"/>
      <c r="E12" s="53"/>
    </row>
    <row r="13" spans="1:6" s="2" customFormat="1" ht="30" customHeight="1" x14ac:dyDescent="0.3">
      <c r="A13" s="29"/>
      <c r="B13" s="8" t="s">
        <v>26</v>
      </c>
      <c r="C13" s="14" t="s">
        <v>27</v>
      </c>
      <c r="D13" s="14" t="s">
        <v>28</v>
      </c>
      <c r="E13" s="14" t="s">
        <v>31</v>
      </c>
      <c r="F13" s="29"/>
    </row>
    <row r="14" spans="1:6" s="2" customFormat="1" ht="30" customHeight="1" x14ac:dyDescent="0.3">
      <c r="A14" s="29"/>
      <c r="B14" s="10" t="str">
        <f>INDEX(OperatingExpenses[],MATCH(Top5Expenses[[#This Row],[AMOUNT]],OperatingExpenses[TOP 5 AMOUNT],0),1)</f>
        <v>Maintenance and repairs</v>
      </c>
      <c r="C14" s="15">
        <f>LARGE(OperatingExpenses[TOP 5 AMOUNT],1)</f>
        <v>4600.0000149999996</v>
      </c>
      <c r="D14" s="23">
        <f>Top5Expenses[[#This Row],[AMOUNT]]/$D$7</f>
        <v>9.2685875780777749E-2</v>
      </c>
      <c r="E14" s="15">
        <f>Top5Expenses[[#This Row],[AMOUNT]]*0.15</f>
        <v>690.00000224999997</v>
      </c>
      <c r="F14" s="29"/>
    </row>
    <row r="15" spans="1:6" s="2" customFormat="1" ht="30" customHeight="1" x14ac:dyDescent="0.3">
      <c r="A15" s="29"/>
      <c r="B15" s="10" t="str">
        <f>INDEX(OperatingExpenses[],MATCH(Top5Expenses[[#This Row],[AMOUNT]],OperatingExpenses[TOP 5 AMOUNT],0),1)</f>
        <v>Supplies</v>
      </c>
      <c r="C15" s="15">
        <f>LARGE(OperatingExpenses[TOP 5 AMOUNT],2)</f>
        <v>4500.0000209999998</v>
      </c>
      <c r="D15" s="23">
        <f>Top5Expenses[[#This Row],[AMOUNT]]/$D$7</f>
        <v>9.0670965565182352E-2</v>
      </c>
      <c r="E15" s="15">
        <f>Top5Expenses[[#This Row],[AMOUNT]]*0.15</f>
        <v>675.00000315</v>
      </c>
      <c r="F15" s="29"/>
    </row>
    <row r="16" spans="1:6" s="2" customFormat="1" ht="30" customHeight="1" x14ac:dyDescent="0.3">
      <c r="A16" s="29"/>
      <c r="B16" s="10" t="str">
        <f>INDEX(OperatingExpenses[],MATCH(Top5Expenses[[#This Row],[AMOUNT]],OperatingExpenses[TOP 5 AMOUNT],0),1)</f>
        <v>Rent or mortgage</v>
      </c>
      <c r="C16" s="15">
        <f>LARGE(OperatingExpenses[TOP 5 AMOUNT],3)</f>
        <v>4500.0000179999997</v>
      </c>
      <c r="D16" s="23">
        <f>Top5Expenses[[#This Row],[AMOUNT]]/$D$7</f>
        <v>9.0670965504735038E-2</v>
      </c>
      <c r="E16" s="15">
        <f>Top5Expenses[[#This Row],[AMOUNT]]*0.15</f>
        <v>675.00000269999998</v>
      </c>
      <c r="F16" s="29"/>
    </row>
    <row r="17" spans="1:6" s="2" customFormat="1" ht="30" customHeight="1" x14ac:dyDescent="0.3">
      <c r="A17" s="29"/>
      <c r="B17" s="10" t="str">
        <f>INDEX(OperatingExpenses[],MATCH(Top5Expenses[[#This Row],[AMOUNT]],OperatingExpenses[TOP 5 AMOUNT],0),1)</f>
        <v>Taxes</v>
      </c>
      <c r="C17" s="15">
        <f>LARGE(OperatingExpenses[TOP 5 AMOUNT],4)</f>
        <v>3200.0000220000002</v>
      </c>
      <c r="D17" s="23">
        <f>Top5Expenses[[#This Row],[AMOUNT]]/$D$7</f>
        <v>6.4477131210961117E-2</v>
      </c>
      <c r="E17" s="15">
        <f>Top5Expenses[[#This Row],[AMOUNT]]*0.15</f>
        <v>480.0000033</v>
      </c>
      <c r="F17" s="29"/>
    </row>
    <row r="18" spans="1:6" s="2" customFormat="1" ht="30" customHeight="1" x14ac:dyDescent="0.3">
      <c r="A18" s="29"/>
      <c r="B18" s="10" t="str">
        <f>INDEX(OperatingExpenses[],MATCH(Top5Expenses[[#This Row],[AMOUNT]],OperatingExpenses[TOP 5 AMOUNT],0),1)</f>
        <v>Advertising</v>
      </c>
      <c r="C18" s="15">
        <f>LARGE(OperatingExpenses[TOP 5 AMOUNT],5)</f>
        <v>2500.0000060000002</v>
      </c>
      <c r="D18" s="23">
        <f>Top5Expenses[[#This Row],[AMOUNT]]/$D$7</f>
        <v>5.0372758533145282E-2</v>
      </c>
      <c r="E18" s="15">
        <f>Top5Expenses[[#This Row],[AMOUNT]]*0.15</f>
        <v>375.00000090000003</v>
      </c>
      <c r="F18" s="29"/>
    </row>
    <row r="19" spans="1:6" s="2" customFormat="1" ht="30" customHeight="1" x14ac:dyDescent="0.3">
      <c r="A19" s="29"/>
      <c r="B19" s="10" t="s">
        <v>14</v>
      </c>
      <c r="C19" s="15">
        <f>SUBTOTAL(109,Top5Expenses[AMOUNT])</f>
        <v>19300.000081999999</v>
      </c>
      <c r="D19" s="23">
        <f>SUBTOTAL(109,Top5Expenses[% OF EXPENSES])</f>
        <v>0.38887769659480148</v>
      </c>
      <c r="E19" s="15">
        <f>SUBTOTAL(109,Top5Expenses[15% REDUCTION])</f>
        <v>2895.0000123</v>
      </c>
      <c r="F19" s="29"/>
    </row>
    <row r="20" spans="1:6" ht="30" customHeight="1" x14ac:dyDescent="0.3"/>
    <row r="21" spans="1:6" ht="30" customHeight="1" x14ac:dyDescent="0.3">
      <c r="A21" s="29" t="s">
        <v>47</v>
      </c>
    </row>
    <row r="22" spans="1:6" ht="30" customHeight="1" x14ac:dyDescent="0.3"/>
    <row r="23" spans="1:6" ht="30" customHeight="1" x14ac:dyDescent="0.3"/>
    <row r="24" spans="1:6" ht="30" customHeight="1" x14ac:dyDescent="0.3"/>
    <row r="25" spans="1:6" ht="30" customHeight="1" x14ac:dyDescent="0.3"/>
    <row r="26" spans="1:6" ht="30" customHeight="1" x14ac:dyDescent="0.3"/>
    <row r="27" spans="1:6" ht="30" customHeight="1" x14ac:dyDescent="0.3"/>
    <row r="28" spans="1:6" ht="30" customHeight="1" x14ac:dyDescent="0.3"/>
    <row r="29" spans="1:6" ht="30" customHeight="1" x14ac:dyDescent="0.3"/>
    <row r="30" spans="1:6" ht="30" customHeight="1" x14ac:dyDescent="0.3"/>
    <row r="31" spans="1:6" ht="30" customHeight="1" x14ac:dyDescent="0.3"/>
    <row r="32" spans="1:6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  <row r="37" ht="30" customHeight="1" x14ac:dyDescent="0.3"/>
    <row r="38" ht="30" customHeight="1" x14ac:dyDescent="0.3"/>
    <row r="39" ht="30" customHeight="1" x14ac:dyDescent="0.3"/>
    <row r="40" ht="30" customHeight="1" x14ac:dyDescent="0.3"/>
    <row r="41" ht="30" customHeight="1" x14ac:dyDescent="0.3"/>
    <row r="42" ht="30" customHeight="1" x14ac:dyDescent="0.3"/>
    <row r="43" ht="30" customHeight="1" x14ac:dyDescent="0.3"/>
    <row r="44" ht="30" customHeight="1" x14ac:dyDescent="0.3"/>
    <row r="45" ht="30" customHeight="1" x14ac:dyDescent="0.3"/>
    <row r="46" ht="30" customHeight="1" x14ac:dyDescent="0.3"/>
    <row r="47" ht="30" customHeight="1" x14ac:dyDescent="0.3"/>
    <row r="48" ht="30" customHeight="1" x14ac:dyDescent="0.3"/>
    <row r="49" ht="30" customHeight="1" x14ac:dyDescent="0.3"/>
    <row r="50" ht="30" customHeight="1" x14ac:dyDescent="0.3"/>
    <row r="51" ht="30" customHeight="1" x14ac:dyDescent="0.3"/>
    <row r="52" ht="30" customHeight="1" x14ac:dyDescent="0.3"/>
    <row r="53" ht="30" customHeight="1" x14ac:dyDescent="0.3"/>
    <row r="54" ht="30" customHeight="1" x14ac:dyDescent="0.3"/>
    <row r="55" ht="30" customHeight="1" x14ac:dyDescent="0.3"/>
    <row r="56" ht="30" customHeight="1" x14ac:dyDescent="0.3"/>
    <row r="57" ht="30" customHeight="1" x14ac:dyDescent="0.3"/>
    <row r="58" ht="30" customHeight="1" x14ac:dyDescent="0.3"/>
    <row r="59" ht="30" customHeight="1" x14ac:dyDescent="0.3"/>
    <row r="60" ht="30" customHeight="1" x14ac:dyDescent="0.3"/>
    <row r="61" ht="30" customHeight="1" x14ac:dyDescent="0.3"/>
    <row r="62" ht="30" customHeight="1" x14ac:dyDescent="0.3"/>
    <row r="63" ht="30" customHeight="1" x14ac:dyDescent="0.3"/>
    <row r="64" ht="30" customHeight="1" x14ac:dyDescent="0.3"/>
    <row r="65" ht="30" customHeight="1" x14ac:dyDescent="0.3"/>
    <row r="66" ht="30" customHeight="1" x14ac:dyDescent="0.3"/>
    <row r="67" ht="30" customHeight="1" x14ac:dyDescent="0.3"/>
    <row r="68" ht="30" customHeight="1" x14ac:dyDescent="0.3"/>
    <row r="69" ht="30" customHeight="1" x14ac:dyDescent="0.3"/>
    <row r="70" ht="30" customHeight="1" x14ac:dyDescent="0.3"/>
    <row r="71" ht="30" customHeight="1" x14ac:dyDescent="0.3"/>
    <row r="72" ht="30" customHeight="1" x14ac:dyDescent="0.3"/>
    <row r="73" ht="30" customHeight="1" x14ac:dyDescent="0.3"/>
    <row r="74" ht="30" customHeight="1" x14ac:dyDescent="0.3"/>
    <row r="75" ht="30" customHeight="1" x14ac:dyDescent="0.3"/>
    <row r="76" ht="30" customHeight="1" x14ac:dyDescent="0.3"/>
    <row r="77" ht="30" customHeight="1" x14ac:dyDescent="0.3"/>
    <row r="78" ht="30" customHeight="1" x14ac:dyDescent="0.3"/>
    <row r="79" ht="30" customHeight="1" x14ac:dyDescent="0.3"/>
    <row r="80" ht="30" customHeight="1" x14ac:dyDescent="0.3"/>
    <row r="81" ht="30" customHeight="1" x14ac:dyDescent="0.3"/>
    <row r="82" ht="30" customHeight="1" x14ac:dyDescent="0.3"/>
    <row r="83" ht="30" customHeight="1" x14ac:dyDescent="0.3"/>
    <row r="84" ht="30" customHeight="1" x14ac:dyDescent="0.3"/>
    <row r="85" ht="30" customHeight="1" x14ac:dyDescent="0.3"/>
    <row r="86" ht="30" customHeight="1" x14ac:dyDescent="0.3"/>
    <row r="87" ht="30" customHeight="1" x14ac:dyDescent="0.3"/>
    <row r="88" ht="30" customHeight="1" x14ac:dyDescent="0.3"/>
    <row r="89" ht="30" customHeight="1" x14ac:dyDescent="0.3"/>
    <row r="90" ht="30" customHeight="1" x14ac:dyDescent="0.3"/>
    <row r="91" ht="30" customHeight="1" x14ac:dyDescent="0.3"/>
    <row r="92" ht="30" customHeight="1" x14ac:dyDescent="0.3"/>
    <row r="93" ht="30" customHeight="1" x14ac:dyDescent="0.3"/>
    <row r="94" ht="30" customHeight="1" x14ac:dyDescent="0.3"/>
    <row r="95" ht="30" customHeight="1" x14ac:dyDescent="0.3"/>
    <row r="96" ht="30" customHeight="1" x14ac:dyDescent="0.3"/>
    <row r="97" ht="30" customHeight="1" x14ac:dyDescent="0.3"/>
    <row r="98" ht="30" customHeight="1" x14ac:dyDescent="0.3"/>
    <row r="99" ht="30" customHeight="1" x14ac:dyDescent="0.3"/>
    <row r="100" ht="30" customHeight="1" x14ac:dyDescent="0.3"/>
    <row r="101" ht="30" customHeight="1" x14ac:dyDescent="0.3"/>
    <row r="102" ht="30" customHeight="1" x14ac:dyDescent="0.3"/>
    <row r="103" ht="30" customHeight="1" x14ac:dyDescent="0.3"/>
    <row r="104" ht="30" customHeight="1" x14ac:dyDescent="0.3"/>
    <row r="105" ht="30" customHeight="1" x14ac:dyDescent="0.3"/>
    <row r="106" ht="30" customHeight="1" x14ac:dyDescent="0.3"/>
    <row r="107" ht="30" customHeight="1" x14ac:dyDescent="0.3"/>
    <row r="108" ht="30" customHeight="1" x14ac:dyDescent="0.3"/>
    <row r="109" ht="30" customHeight="1" x14ac:dyDescent="0.3"/>
    <row r="110" ht="30" customHeight="1" x14ac:dyDescent="0.3"/>
    <row r="111" ht="30" customHeight="1" x14ac:dyDescent="0.3"/>
    <row r="112" ht="30" customHeight="1" x14ac:dyDescent="0.3"/>
    <row r="113" ht="30" customHeight="1" x14ac:dyDescent="0.3"/>
    <row r="114" ht="30" customHeight="1" x14ac:dyDescent="0.3"/>
    <row r="115" ht="30" customHeight="1" x14ac:dyDescent="0.3"/>
    <row r="116" ht="30" customHeight="1" x14ac:dyDescent="0.3"/>
    <row r="117" ht="30" customHeight="1" x14ac:dyDescent="0.3"/>
    <row r="118" ht="30" customHeight="1" x14ac:dyDescent="0.3"/>
    <row r="119" ht="30" customHeight="1" x14ac:dyDescent="0.3"/>
    <row r="120" ht="30" customHeight="1" x14ac:dyDescent="0.3"/>
    <row r="121" ht="30" customHeight="1" x14ac:dyDescent="0.3"/>
    <row r="122" ht="30" customHeight="1" x14ac:dyDescent="0.3"/>
    <row r="123" ht="30" customHeight="1" x14ac:dyDescent="0.3"/>
    <row r="124" ht="30" customHeight="1" x14ac:dyDescent="0.3"/>
    <row r="125" ht="30" customHeight="1" x14ac:dyDescent="0.3"/>
    <row r="126" ht="30" customHeight="1" x14ac:dyDescent="0.3"/>
    <row r="127" ht="30" customHeight="1" x14ac:dyDescent="0.3"/>
    <row r="128" ht="30" customHeight="1" x14ac:dyDescent="0.3"/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</sheetData>
  <sheetProtection insertColumns="0" insertRows="0" deleteColumns="0" deleteRows="0" selectLockedCells="1" autoFilter="0"/>
  <mergeCells count="2">
    <mergeCell ref="B3:E3"/>
    <mergeCell ref="B2:E2"/>
  </mergeCells>
  <dataValidations count="13">
    <dataValidation allowBlank="1" showInputMessage="1" showErrorMessage="1" prompt="Create a Monthly Business Budget in this workbook. Overview is in this worksheet. Enter Income details in Monthly Income, Personnel, and Operating Expenses in respective worksheets" sqref="A1" xr:uid="{00000000-0002-0000-0000-000006000000}"/>
    <dataValidation allowBlank="1" showInputMessage="1" showErrorMessage="1" prompt="Enter Company Name in this cell" sqref="B2" xr:uid="{00000000-0002-0000-0000-000007000000}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5" xr:uid="{00000000-0002-0000-0000-000009000000}"/>
    <dataValidation allowBlank="1" showInputMessage="1" showErrorMessage="1" prompt="Estimated totals are automatically calculated in this column under this heading" sqref="C5" xr:uid="{00000000-0002-0000-0000-00000A000000}"/>
    <dataValidation allowBlank="1" showInputMessage="1" showErrorMessage="1" prompt="Actual totals are automatically calculated in this column under this heading" sqref="D5" xr:uid="{00000000-0002-0000-0000-00000B000000}"/>
    <dataValidation allowBlank="1" showInputMessage="1" showErrorMessage="1" prompt="Difference of Estimated and Actual Totals is automatically calculated in this column under this heading" sqref="E5" xr:uid="{00000000-0002-0000-0000-00000C000000}"/>
    <dataValidation allowBlank="1" showInputMessage="1" showErrorMessage="1" prompt="Top 5 Operating Expenses are automatically updated in table below" sqref="B12" xr:uid="{00000000-0002-0000-0000-00000D000000}"/>
    <dataValidation allowBlank="1" showInputMessage="1" showErrorMessage="1" prompt="Top 5 Expense items are automatically updated in this column under this heading" sqref="B13" xr:uid="{00000000-0002-0000-0000-00000E000000}"/>
    <dataValidation allowBlank="1" showInputMessage="1" showErrorMessage="1" prompt="Amount is automatically updated in this column under this heading" sqref="C13" xr:uid="{00000000-0002-0000-0000-00000F000000}"/>
    <dataValidation allowBlank="1" showInputMessage="1" showErrorMessage="1" prompt="Percent of Expenses is automatically calculated in this column under this heading" sqref="D13" xr:uid="{00000000-0002-0000-0000-000010000000}"/>
    <dataValidation allowBlank="1" showInputMessage="1" showErrorMessage="1" prompt="15 percent Reduction amount is automatically calculated in this column under this heading" sqref="E13" xr:uid="{00000000-0002-0000-0000-000011000000}"/>
    <dataValidation allowBlank="1" showInputMessage="1" showErrorMessage="1" prompt="Budget Overview chart is in this cell. Top 5 Operating Expenses are automatically updated in Top5Expenses table, below." sqref="B10" xr:uid="{6D8844C3-D2C4-41A8-9632-7791388B6264}"/>
    <dataValidation allowBlank="1" showInputMessage="1" showErrorMessage="1" prompt="Title of this worksheet is in this cell. Budget Totals are automatically calculated in Totals table starting in cell B5." sqref="B3" xr:uid="{AF0C6235-6B33-4558-A170-37F3CB5F71A0}"/>
  </dataValidations>
  <printOptions horizontalCentered="1"/>
  <pageMargins left="0.25" right="0.25" top="0.75" bottom="0.75" header="0.3" footer="0.3"/>
  <pageSetup fitToHeight="0" orientation="portrait" r:id="rId1"/>
  <headerFooter differentFirst="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autoPageBreaks="0" fitToPage="1"/>
  </sheetPr>
  <dimension ref="A1:H9"/>
  <sheetViews>
    <sheetView showGridLines="0" zoomScaleNormal="100" workbookViewId="0">
      <selection activeCell="E1" sqref="E1:E1048576"/>
    </sheetView>
  </sheetViews>
  <sheetFormatPr defaultColWidth="9.08984375" defaultRowHeight="30" customHeight="1" x14ac:dyDescent="0.25"/>
  <cols>
    <col min="1" max="1" width="3.36328125" style="31" customWidth="1"/>
    <col min="2" max="2" width="30.1796875" style="31" customWidth="1"/>
    <col min="3" max="4" width="20.26953125" style="34" customWidth="1"/>
    <col min="5" max="5" width="20.26953125" style="50" hidden="1" customWidth="1"/>
    <col min="6" max="6" width="20.26953125" style="34" customWidth="1"/>
    <col min="7" max="7" width="3.36328125" style="31" customWidth="1"/>
    <col min="8" max="8" width="4.1796875" style="31" customWidth="1"/>
    <col min="9" max="16384" width="9.08984375" style="31"/>
  </cols>
  <sheetData>
    <row r="1" spans="1:8" s="2" customFormat="1" ht="12" customHeight="1" x14ac:dyDescent="0.3">
      <c r="A1" s="3"/>
      <c r="B1" s="3"/>
      <c r="C1" s="12"/>
      <c r="D1" s="12"/>
      <c r="E1" s="13"/>
      <c r="F1" s="12"/>
      <c r="G1" s="3"/>
    </row>
    <row r="2" spans="1:8" s="41" customFormat="1" ht="60" customHeight="1" x14ac:dyDescent="0.5">
      <c r="A2" s="26"/>
      <c r="B2" s="57" t="str">
        <f>COMPANY_NAME</f>
        <v xml:space="preserve">Company Name </v>
      </c>
      <c r="C2" s="57"/>
      <c r="D2" s="57"/>
      <c r="E2" s="57"/>
      <c r="F2" s="57"/>
      <c r="G2" s="26"/>
    </row>
    <row r="3" spans="1:8" s="41" customFormat="1" ht="80.099999999999994" customHeight="1" x14ac:dyDescent="1.3">
      <c r="A3" s="28"/>
      <c r="B3" s="56" t="s">
        <v>22</v>
      </c>
      <c r="C3" s="56"/>
      <c r="D3" s="56"/>
      <c r="E3" s="56"/>
      <c r="F3" s="56"/>
      <c r="G3" s="28"/>
    </row>
    <row r="4" spans="1:8" ht="30" customHeight="1" x14ac:dyDescent="0.3">
      <c r="A4" s="29"/>
      <c r="B4" s="29"/>
      <c r="C4" s="30"/>
      <c r="D4" s="30"/>
      <c r="E4" s="45"/>
      <c r="F4" s="30"/>
      <c r="G4" s="29"/>
    </row>
    <row r="5" spans="1:8" s="11" customFormat="1" ht="30" customHeight="1" x14ac:dyDescent="0.25">
      <c r="A5" s="46"/>
      <c r="B5" s="8" t="s">
        <v>22</v>
      </c>
      <c r="C5" s="16" t="s">
        <v>19</v>
      </c>
      <c r="D5" s="16" t="s">
        <v>20</v>
      </c>
      <c r="E5" s="17" t="s">
        <v>23</v>
      </c>
      <c r="F5" s="16" t="s">
        <v>21</v>
      </c>
      <c r="G5" s="47"/>
      <c r="H5" s="48"/>
    </row>
    <row r="6" spans="1:8" customFormat="1" ht="30" customHeight="1" x14ac:dyDescent="0.3">
      <c r="A6" s="29"/>
      <c r="B6" s="10" t="s">
        <v>38</v>
      </c>
      <c r="C6" s="15">
        <v>60000</v>
      </c>
      <c r="D6" s="15">
        <v>54000</v>
      </c>
      <c r="E6" s="15">
        <f>Income[[#This Row],[ACTUAL]]+(10^-6)*ROW(Income[[#This Row],[ACTUAL]])</f>
        <v>54000.000006000002</v>
      </c>
      <c r="F6" s="15">
        <f>Income[[#This Row],[ACTUAL]]-Income[[#This Row],[ESTIMATED]]</f>
        <v>-6000</v>
      </c>
      <c r="G6" s="33"/>
      <c r="H6" s="31"/>
    </row>
    <row r="7" spans="1:8" customFormat="1" ht="30" customHeight="1" x14ac:dyDescent="0.3">
      <c r="A7" s="29"/>
      <c r="B7" s="10" t="s">
        <v>39</v>
      </c>
      <c r="C7" s="15">
        <v>3000</v>
      </c>
      <c r="D7" s="15">
        <v>3000</v>
      </c>
      <c r="E7" s="15">
        <f>Income[[#This Row],[ACTUAL]]+(10^-6)*ROW(Income[[#This Row],[ACTUAL]])</f>
        <v>3000.0000070000001</v>
      </c>
      <c r="F7" s="15">
        <f>Income[[#This Row],[ACTUAL]]-Income[[#This Row],[ESTIMATED]]</f>
        <v>0</v>
      </c>
      <c r="G7" s="33"/>
      <c r="H7" s="31"/>
    </row>
    <row r="8" spans="1:8" customFormat="1" ht="30" customHeight="1" x14ac:dyDescent="0.3">
      <c r="A8" s="29"/>
      <c r="B8" s="10" t="s">
        <v>40</v>
      </c>
      <c r="C8" s="15">
        <v>300</v>
      </c>
      <c r="D8" s="15">
        <v>450</v>
      </c>
      <c r="E8" s="15">
        <f>Income[[#This Row],[ACTUAL]]+(10^-6)*ROW(Income[[#This Row],[ACTUAL]])</f>
        <v>450.00000799999998</v>
      </c>
      <c r="F8" s="15">
        <f>Income[[#This Row],[ACTUAL]]-Income[[#This Row],[ESTIMATED]]</f>
        <v>150</v>
      </c>
      <c r="G8" s="33"/>
      <c r="H8" s="31"/>
    </row>
    <row r="9" spans="1:8" customFormat="1" ht="30" customHeight="1" x14ac:dyDescent="0.25">
      <c r="A9" s="31"/>
      <c r="B9" s="10" t="s">
        <v>42</v>
      </c>
      <c r="C9" s="9">
        <f>SUBTOTAL(109,Income[ESTIMATED])</f>
        <v>63300</v>
      </c>
      <c r="D9" s="9">
        <f>SUBTOTAL(109,Income[ACTUAL])</f>
        <v>57450</v>
      </c>
      <c r="E9" s="9"/>
      <c r="F9" s="9">
        <f>SUBTOTAL(109,Income[DIFFERENCE])</f>
        <v>-5850</v>
      </c>
      <c r="G9" s="31"/>
      <c r="H9" s="31"/>
    </row>
  </sheetData>
  <sheetProtection insertColumns="0" insertRows="0" deleteColumns="0" deleteRows="0" selectLockedCells="1" autoFilter="0"/>
  <dataConsolidate/>
  <mergeCells count="2">
    <mergeCell ref="B3:F3"/>
    <mergeCell ref="B2:F2"/>
  </mergeCells>
  <phoneticPr fontId="8" type="noConversion"/>
  <dataValidations count="7">
    <dataValidation allowBlank="1" showInputMessage="1" showErrorMessage="1" prompt="Company Name is automatically updated in this cell" sqref="B2" xr:uid="{00000000-0002-0000-0100-000003000000}"/>
    <dataValidation allowBlank="1" showInputMessage="1" showErrorMessage="1" prompt="Enter Income details in this column under this heading. Use heading filters to find specific entries" sqref="B5" xr:uid="{00000000-0002-0000-0100-000005000000}"/>
    <dataValidation allowBlank="1" showInputMessage="1" showErrorMessage="1" prompt="Enter Estimated amount in this column under this heading" sqref="C5" xr:uid="{00000000-0002-0000-0100-000006000000}"/>
    <dataValidation allowBlank="1" showInputMessage="1" showErrorMessage="1" prompt="Enter Actual amount in this column under this heading" sqref="D5" xr:uid="{00000000-0002-0000-0100-000007000000}"/>
    <dataValidation allowBlank="1" showInputMessage="1" showErrorMessage="1" prompt="Difference of Estimated and Actual Income is automatically calculated in this column under this heading" sqref="F5" xr:uid="{00000000-0002-0000-0100-000008000000}"/>
    <dataValidation allowBlank="1" showInputMessage="1" showErrorMessage="1" prompt="Enter Monthly Income details in table below" sqref="A1" xr:uid="{83F9C801-CF16-46A6-8C5E-A7E63DF43E62}"/>
    <dataValidation allowBlank="1" showInputMessage="1" showErrorMessage="1" prompt="This column is being used to automatically calculate the Top 5 Amounts" sqref="E5" xr:uid="{9125C7C8-B522-47F0-9EB0-342BED57F28F}"/>
  </dataValidations>
  <printOptions horizontalCentered="1"/>
  <pageMargins left="0.25" right="0.25" top="0.75" bottom="0.75" header="0.3" footer="0.3"/>
  <pageSetup fitToHeight="0" orientation="portrait" r:id="rId1"/>
  <headerFooter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autoPageBreaks="0" fitToPage="1"/>
  </sheetPr>
  <dimension ref="A1:H9"/>
  <sheetViews>
    <sheetView showGridLines="0" zoomScaleNormal="100" workbookViewId="0">
      <selection activeCell="J9" sqref="J9"/>
    </sheetView>
  </sheetViews>
  <sheetFormatPr defaultColWidth="9.08984375" defaultRowHeight="30" customHeight="1" x14ac:dyDescent="0.25"/>
  <cols>
    <col min="1" max="1" width="3.36328125" style="31" customWidth="1"/>
    <col min="2" max="2" width="30.1796875" style="31" customWidth="1"/>
    <col min="3" max="4" width="20.26953125" style="34" customWidth="1"/>
    <col min="5" max="5" width="20.26953125" style="34" hidden="1" customWidth="1"/>
    <col min="6" max="6" width="20.26953125" style="34" customWidth="1"/>
    <col min="7" max="7" width="3.36328125" style="31" customWidth="1"/>
    <col min="8" max="8" width="4.1796875" style="31" customWidth="1"/>
    <col min="9" max="16384" width="9.08984375" style="31"/>
  </cols>
  <sheetData>
    <row r="1" spans="1:8" s="2" customFormat="1" ht="12" customHeight="1" x14ac:dyDescent="0.3">
      <c r="A1" s="5"/>
      <c r="B1" s="5"/>
      <c r="C1" s="18"/>
      <c r="D1" s="18"/>
      <c r="E1" s="18"/>
      <c r="F1" s="18"/>
      <c r="G1" s="5"/>
    </row>
    <row r="2" spans="1:8" s="41" customFormat="1" ht="60" customHeight="1" x14ac:dyDescent="0.5">
      <c r="A2" s="39"/>
      <c r="B2" s="57" t="str">
        <f>COMPANY_NAME</f>
        <v xml:space="preserve">Company Name </v>
      </c>
      <c r="C2" s="57"/>
      <c r="D2" s="57"/>
      <c r="E2" s="57"/>
      <c r="F2" s="57"/>
      <c r="G2" s="40"/>
    </row>
    <row r="3" spans="1:8" s="41" customFormat="1" ht="80.099999999999994" customHeight="1" x14ac:dyDescent="1.3">
      <c r="A3" s="42"/>
      <c r="B3" s="56" t="s">
        <v>24</v>
      </c>
      <c r="C3" s="56"/>
      <c r="D3" s="56"/>
      <c r="E3" s="56"/>
      <c r="F3" s="56"/>
      <c r="G3" s="42"/>
    </row>
    <row r="4" spans="1:8" ht="30" customHeight="1" x14ac:dyDescent="0.3">
      <c r="A4" s="29"/>
      <c r="B4" s="29"/>
      <c r="C4" s="30"/>
      <c r="D4" s="30"/>
      <c r="E4" s="30"/>
      <c r="F4" s="30"/>
      <c r="G4" s="29"/>
    </row>
    <row r="5" spans="1:8" customFormat="1" ht="30" customHeight="1" x14ac:dyDescent="0.3">
      <c r="A5" s="44"/>
      <c r="B5" s="8" t="s">
        <v>24</v>
      </c>
      <c r="C5" s="16" t="s">
        <v>19</v>
      </c>
      <c r="D5" s="16" t="s">
        <v>20</v>
      </c>
      <c r="E5" s="17" t="s">
        <v>23</v>
      </c>
      <c r="F5" s="16" t="s">
        <v>21</v>
      </c>
      <c r="G5" s="43"/>
      <c r="H5" s="31"/>
    </row>
    <row r="6" spans="1:8" customFormat="1" ht="30" customHeight="1" x14ac:dyDescent="0.3">
      <c r="A6" s="29"/>
      <c r="B6" s="10" t="s">
        <v>16</v>
      </c>
      <c r="C6" s="15">
        <v>9500</v>
      </c>
      <c r="D6" s="15">
        <v>9600</v>
      </c>
      <c r="E6" s="15">
        <f>PersonnelExpenses[[#This Row],[ACTUAL]]+(10^-6)*ROW(PersonnelExpenses[[#This Row],[ACTUAL]])</f>
        <v>9600.0000060000002</v>
      </c>
      <c r="F6" s="15">
        <f>PersonnelExpenses[[#This Row],[ESTIMATED]]-PersonnelExpenses[[#This Row],[ACTUAL]]</f>
        <v>-100</v>
      </c>
      <c r="G6" s="33"/>
      <c r="H6" s="31"/>
    </row>
    <row r="7" spans="1:8" customFormat="1" ht="30" customHeight="1" x14ac:dyDescent="0.3">
      <c r="A7" s="29"/>
      <c r="B7" s="10" t="s">
        <v>32</v>
      </c>
      <c r="C7" s="15">
        <v>4000</v>
      </c>
      <c r="D7" s="15">
        <v>0</v>
      </c>
      <c r="E7" s="15">
        <f>PersonnelExpenses[[#This Row],[ACTUAL]]+(10^-6)*ROW(PersonnelExpenses[[#This Row],[ACTUAL]])</f>
        <v>6.9999999999999999E-6</v>
      </c>
      <c r="F7" s="15">
        <f>PersonnelExpenses[[#This Row],[ESTIMATED]]-PersonnelExpenses[[#This Row],[ACTUAL]]</f>
        <v>4000</v>
      </c>
      <c r="G7" s="33"/>
      <c r="H7" s="31"/>
    </row>
    <row r="8" spans="1:8" customFormat="1" ht="30" customHeight="1" x14ac:dyDescent="0.3">
      <c r="A8" s="29"/>
      <c r="B8" s="10" t="s">
        <v>17</v>
      </c>
      <c r="C8" s="15">
        <v>5000</v>
      </c>
      <c r="D8" s="15">
        <v>4500</v>
      </c>
      <c r="E8" s="15">
        <f>PersonnelExpenses[[#This Row],[ACTUAL]]+(10^-6)*ROW(PersonnelExpenses[[#This Row],[ACTUAL]])</f>
        <v>4500.000008</v>
      </c>
      <c r="F8" s="15">
        <f>PersonnelExpenses[[#This Row],[ESTIMATED]]-PersonnelExpenses[[#This Row],[ACTUAL]]</f>
        <v>500</v>
      </c>
      <c r="G8" s="33"/>
      <c r="H8" s="31"/>
    </row>
    <row r="9" spans="1:8" customFormat="1" ht="30" customHeight="1" x14ac:dyDescent="0.25">
      <c r="A9" s="31"/>
      <c r="B9" s="10" t="s">
        <v>43</v>
      </c>
      <c r="C9" s="9">
        <f>SUBTOTAL(109,PersonnelExpenses[ESTIMATED])</f>
        <v>18500</v>
      </c>
      <c r="D9" s="9">
        <f>SUBTOTAL(109,PersonnelExpenses[ACTUAL])</f>
        <v>14100</v>
      </c>
      <c r="E9" s="9"/>
      <c r="F9" s="9">
        <f>SUBTOTAL(109,PersonnelExpenses[DIFFERENCE])</f>
        <v>4400</v>
      </c>
      <c r="G9" s="31"/>
      <c r="H9" s="31"/>
    </row>
  </sheetData>
  <sheetProtection insertColumns="0" insertRows="0" deleteColumns="0" deleteRows="0" selectLockedCells="1" autoFilter="0"/>
  <dataConsolidate/>
  <mergeCells count="2">
    <mergeCell ref="B2:F2"/>
    <mergeCell ref="B3:F3"/>
  </mergeCells>
  <dataValidations count="7">
    <dataValidation allowBlank="1" showInputMessage="1" showErrorMessage="1" prompt="Enter Monthly Personnel Expenses in this worksheet" sqref="A1" xr:uid="{00000000-0002-0000-0200-000002000000}"/>
    <dataValidation allowBlank="1" showInputMessage="1" showErrorMessage="1" prompt="Company Name is automatically updated in this cell" sqref="B2" xr:uid="{00000000-0002-0000-0200-000003000000}"/>
    <dataValidation allowBlank="1" showInputMessage="1" showErrorMessage="1" prompt="Enter Personnel Expenses in this column under this heading. Use heading filters to find specific entries" sqref="B5" xr:uid="{00000000-0002-0000-0200-000005000000}"/>
    <dataValidation allowBlank="1" showInputMessage="1" showErrorMessage="1" prompt="Enter Estimated amount in this column under this heading" sqref="C5" xr:uid="{00000000-0002-0000-0200-000006000000}"/>
    <dataValidation allowBlank="1" showInputMessage="1" showErrorMessage="1" prompt="Enter Actual amount in this column under this heading" sqref="D5" xr:uid="{00000000-0002-0000-0200-000007000000}"/>
    <dataValidation allowBlank="1" showInputMessage="1" showErrorMessage="1" prompt="Difference of Estimated and Actual Personnel Expenses is automatically calculated in this column under this heading" sqref="F5" xr:uid="{00000000-0002-0000-0200-000008000000}"/>
    <dataValidation allowBlank="1" showInputMessage="1" showErrorMessage="1" prompt="This column is being used to automatically calculate the Top 5 Amounts" sqref="E5" xr:uid="{122B7B3F-E133-4BA0-8E22-404A3F3EE4AA}"/>
  </dataValidations>
  <printOptions horizontalCentered="1"/>
  <pageMargins left="0.25" right="0.25" top="0.75" bottom="0.75" header="0.3" footer="0.3"/>
  <pageSetup fitToHeight="0" orientation="portrait" r:id="rId1"/>
  <headerFooter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  <pageSetUpPr autoPageBreaks="0" fitToPage="1"/>
  </sheetPr>
  <dimension ref="A1:G26"/>
  <sheetViews>
    <sheetView showGridLines="0" topLeftCell="A13" zoomScaleNormal="100" workbookViewId="0">
      <selection activeCell="I11" sqref="I11"/>
    </sheetView>
  </sheetViews>
  <sheetFormatPr defaultColWidth="9.08984375" defaultRowHeight="30" customHeight="1" x14ac:dyDescent="0.25"/>
  <cols>
    <col min="1" max="1" width="3.36328125" style="31" customWidth="1"/>
    <col min="2" max="2" width="30.1796875" style="31" customWidth="1"/>
    <col min="3" max="6" width="20.26953125" style="34" customWidth="1"/>
    <col min="7" max="7" width="3.36328125" style="31" customWidth="1"/>
    <col min="8" max="8" width="4.1796875" style="31" customWidth="1"/>
    <col min="9" max="16384" width="9.08984375" style="31"/>
  </cols>
  <sheetData>
    <row r="1" spans="1:7" s="2" customFormat="1" ht="12" customHeight="1" x14ac:dyDescent="0.3">
      <c r="A1" s="6"/>
      <c r="B1" s="6"/>
      <c r="C1" s="19"/>
      <c r="D1" s="19"/>
      <c r="E1" s="19"/>
      <c r="F1" s="19"/>
      <c r="G1" s="6"/>
    </row>
    <row r="2" spans="1:7" s="4" customFormat="1" ht="60" customHeight="1" x14ac:dyDescent="0.5">
      <c r="A2" s="26"/>
      <c r="B2" s="57" t="str">
        <f>COMPANY_NAME</f>
        <v xml:space="preserve">Company Name </v>
      </c>
      <c r="C2" s="57"/>
      <c r="D2" s="57"/>
      <c r="E2" s="57"/>
      <c r="F2" s="57"/>
      <c r="G2" s="26"/>
    </row>
    <row r="3" spans="1:7" s="4" customFormat="1" ht="80.099999999999994" customHeight="1" x14ac:dyDescent="1.3">
      <c r="A3" s="27"/>
      <c r="B3" s="56" t="s">
        <v>25</v>
      </c>
      <c r="C3" s="56"/>
      <c r="D3" s="56"/>
      <c r="E3" s="56"/>
      <c r="F3" s="56"/>
      <c r="G3" s="27"/>
    </row>
    <row r="4" spans="1:7" customFormat="1" ht="30" customHeight="1" x14ac:dyDescent="0.3">
      <c r="A4" s="29"/>
      <c r="B4" s="29"/>
      <c r="C4" s="30"/>
      <c r="D4" s="30"/>
      <c r="E4" s="30"/>
      <c r="F4" s="30"/>
      <c r="G4" s="29"/>
    </row>
    <row r="5" spans="1:7" customFormat="1" ht="30" customHeight="1" x14ac:dyDescent="0.3">
      <c r="A5" s="29"/>
      <c r="B5" s="8" t="s">
        <v>25</v>
      </c>
      <c r="C5" s="16" t="s">
        <v>19</v>
      </c>
      <c r="D5" s="16" t="s">
        <v>20</v>
      </c>
      <c r="E5" s="17" t="s">
        <v>23</v>
      </c>
      <c r="F5" s="16" t="s">
        <v>21</v>
      </c>
      <c r="G5" s="32"/>
    </row>
    <row r="6" spans="1:7" customFormat="1" ht="30" customHeight="1" x14ac:dyDescent="0.3">
      <c r="A6" s="29"/>
      <c r="B6" s="10" t="s">
        <v>1</v>
      </c>
      <c r="C6" s="15">
        <v>3000</v>
      </c>
      <c r="D6" s="15">
        <v>2500</v>
      </c>
      <c r="E6" s="15">
        <f>OperatingExpenses[[#This Row],[ACTUAL]]+(10^-6)*ROW(OperatingExpenses[[#This Row],[ACTUAL]])</f>
        <v>2500.0000060000002</v>
      </c>
      <c r="F6" s="15">
        <f>OperatingExpenses[[#This Row],[ESTIMATED]]-OperatingExpenses[[#This Row],[ACTUAL]]</f>
        <v>500</v>
      </c>
      <c r="G6" s="33"/>
    </row>
    <row r="7" spans="1:7" customFormat="1" ht="30" customHeight="1" x14ac:dyDescent="0.3">
      <c r="A7" s="29"/>
      <c r="B7" s="10" t="s">
        <v>33</v>
      </c>
      <c r="C7" s="15">
        <v>2000</v>
      </c>
      <c r="D7" s="15">
        <v>2000</v>
      </c>
      <c r="E7" s="15">
        <f>OperatingExpenses[[#This Row],[ACTUAL]]+(10^-6)*ROW(OperatingExpenses[[#This Row],[ACTUAL]])</f>
        <v>2000.0000070000001</v>
      </c>
      <c r="F7" s="15">
        <f>OperatingExpenses[[#This Row],[ESTIMATED]]-OperatingExpenses[[#This Row],[ACTUAL]]</f>
        <v>0</v>
      </c>
      <c r="G7" s="33"/>
    </row>
    <row r="8" spans="1:7" customFormat="1" ht="30" customHeight="1" x14ac:dyDescent="0.3">
      <c r="A8" s="29"/>
      <c r="B8" s="10" t="s">
        <v>34</v>
      </c>
      <c r="C8" s="15">
        <v>1500</v>
      </c>
      <c r="D8" s="15">
        <v>2175</v>
      </c>
      <c r="E8" s="15">
        <f>OperatingExpenses[[#This Row],[ACTUAL]]+(10^-6)*ROW(OperatingExpenses[[#This Row],[ACTUAL]])</f>
        <v>2175.000008</v>
      </c>
      <c r="F8" s="15">
        <f>OperatingExpenses[[#This Row],[ESTIMATED]]-OperatingExpenses[[#This Row],[ACTUAL]]</f>
        <v>-675</v>
      </c>
      <c r="G8" s="33"/>
    </row>
    <row r="9" spans="1:7" customFormat="1" ht="30" customHeight="1" x14ac:dyDescent="0.3">
      <c r="A9" s="29"/>
      <c r="B9" s="10" t="s">
        <v>41</v>
      </c>
      <c r="C9" s="15">
        <v>2000</v>
      </c>
      <c r="D9" s="15">
        <v>1500</v>
      </c>
      <c r="E9" s="15">
        <f>OperatingExpenses[[#This Row],[ACTUAL]]+(10^-6)*ROW(OperatingExpenses[[#This Row],[ACTUAL]])</f>
        <v>1500.0000090000001</v>
      </c>
      <c r="F9" s="15">
        <f>OperatingExpenses[[#This Row],[ESTIMATED]]-OperatingExpenses[[#This Row],[ACTUAL]]</f>
        <v>500</v>
      </c>
      <c r="G9" s="33"/>
    </row>
    <row r="10" spans="1:7" customFormat="1" ht="30" customHeight="1" x14ac:dyDescent="0.3">
      <c r="A10" s="29"/>
      <c r="B10" s="10" t="s">
        <v>2</v>
      </c>
      <c r="C10" s="15">
        <v>1000</v>
      </c>
      <c r="D10" s="15">
        <v>1000</v>
      </c>
      <c r="E10" s="15">
        <f>OperatingExpenses[[#This Row],[ACTUAL]]+(10^-6)*ROW(OperatingExpenses[[#This Row],[ACTUAL]])</f>
        <v>1000.00001</v>
      </c>
      <c r="F10" s="15">
        <f>OperatingExpenses[[#This Row],[ESTIMATED]]-OperatingExpenses[[#This Row],[ACTUAL]]</f>
        <v>0</v>
      </c>
      <c r="G10" s="33"/>
    </row>
    <row r="11" spans="1:7" customFormat="1" ht="30" customHeight="1" x14ac:dyDescent="0.3">
      <c r="A11" s="29"/>
      <c r="B11" s="10" t="s">
        <v>35</v>
      </c>
      <c r="C11" s="15">
        <v>500</v>
      </c>
      <c r="D11" s="15">
        <v>525</v>
      </c>
      <c r="E11" s="15">
        <f>OperatingExpenses[[#This Row],[ACTUAL]]+(10^-6)*ROW(OperatingExpenses[[#This Row],[ACTUAL]])</f>
        <v>525.00001099999997</v>
      </c>
      <c r="F11" s="15">
        <f>OperatingExpenses[[#This Row],[ESTIMATED]]-OperatingExpenses[[#This Row],[ACTUAL]]</f>
        <v>-25</v>
      </c>
      <c r="G11" s="33"/>
    </row>
    <row r="12" spans="1:7" customFormat="1" ht="30" customHeight="1" x14ac:dyDescent="0.3">
      <c r="A12" s="29"/>
      <c r="B12" s="10" t="s">
        <v>3</v>
      </c>
      <c r="C12" s="15">
        <v>1300</v>
      </c>
      <c r="D12" s="15">
        <v>1275</v>
      </c>
      <c r="E12" s="15">
        <f>OperatingExpenses[[#This Row],[ACTUAL]]+(10^-6)*ROW(OperatingExpenses[[#This Row],[ACTUAL]])</f>
        <v>1275.000012</v>
      </c>
      <c r="F12" s="15">
        <f>OperatingExpenses[[#This Row],[ESTIMATED]]-OperatingExpenses[[#This Row],[ACTUAL]]</f>
        <v>25</v>
      </c>
      <c r="G12" s="33"/>
    </row>
    <row r="13" spans="1:7" customFormat="1" ht="30" customHeight="1" x14ac:dyDescent="0.3">
      <c r="A13" s="29"/>
      <c r="B13" s="10" t="s">
        <v>4</v>
      </c>
      <c r="C13" s="15">
        <v>2000</v>
      </c>
      <c r="D13" s="15">
        <v>2200</v>
      </c>
      <c r="E13" s="15">
        <f>OperatingExpenses[[#This Row],[ACTUAL]]+(10^-6)*ROW(OperatingExpenses[[#This Row],[ACTUAL]])</f>
        <v>2200.0000129999999</v>
      </c>
      <c r="F13" s="15">
        <f>OperatingExpenses[[#This Row],[ESTIMATED]]-OperatingExpenses[[#This Row],[ACTUAL]]</f>
        <v>-200</v>
      </c>
      <c r="G13" s="33"/>
    </row>
    <row r="14" spans="1:7" customFormat="1" ht="30" customHeight="1" x14ac:dyDescent="0.3">
      <c r="A14" s="29"/>
      <c r="B14" s="10" t="s">
        <v>36</v>
      </c>
      <c r="C14" s="15">
        <v>1000</v>
      </c>
      <c r="D14" s="15">
        <v>800</v>
      </c>
      <c r="E14" s="15">
        <f>OperatingExpenses[[#This Row],[ACTUAL]]+(10^-6)*ROW(OperatingExpenses[[#This Row],[ACTUAL]])</f>
        <v>800.00001399999996</v>
      </c>
      <c r="F14" s="15">
        <f>OperatingExpenses[[#This Row],[ESTIMATED]]-OperatingExpenses[[#This Row],[ACTUAL]]</f>
        <v>200</v>
      </c>
      <c r="G14" s="33"/>
    </row>
    <row r="15" spans="1:7" customFormat="1" ht="30" customHeight="1" x14ac:dyDescent="0.3">
      <c r="A15" s="29"/>
      <c r="B15" s="10" t="s">
        <v>37</v>
      </c>
      <c r="C15" s="15">
        <v>4500</v>
      </c>
      <c r="D15" s="15">
        <v>4600</v>
      </c>
      <c r="E15" s="15">
        <f>OperatingExpenses[[#This Row],[ACTUAL]]+(10^-6)*ROW(OperatingExpenses[[#This Row],[ACTUAL]])</f>
        <v>4600.0000149999996</v>
      </c>
      <c r="F15" s="15">
        <f>OperatingExpenses[[#This Row],[ESTIMATED]]-OperatingExpenses[[#This Row],[ACTUAL]]</f>
        <v>-100</v>
      </c>
      <c r="G15" s="33"/>
    </row>
    <row r="16" spans="1:7" customFormat="1" ht="30" customHeight="1" x14ac:dyDescent="0.3">
      <c r="A16" s="29"/>
      <c r="B16" s="10" t="s">
        <v>5</v>
      </c>
      <c r="C16" s="15">
        <v>800</v>
      </c>
      <c r="D16" s="15">
        <v>750</v>
      </c>
      <c r="E16" s="15">
        <f>OperatingExpenses[[#This Row],[ACTUAL]]+(10^-6)*ROW(OperatingExpenses[[#This Row],[ACTUAL]])</f>
        <v>750.00001599999996</v>
      </c>
      <c r="F16" s="15">
        <f>OperatingExpenses[[#This Row],[ESTIMATED]]-OperatingExpenses[[#This Row],[ACTUAL]]</f>
        <v>50</v>
      </c>
      <c r="G16" s="33"/>
    </row>
    <row r="17" spans="1:7" customFormat="1" ht="30" customHeight="1" x14ac:dyDescent="0.3">
      <c r="A17" s="29"/>
      <c r="B17" s="10" t="s">
        <v>6</v>
      </c>
      <c r="C17" s="15">
        <v>400</v>
      </c>
      <c r="D17" s="15">
        <v>350</v>
      </c>
      <c r="E17" s="15">
        <f>OperatingExpenses[[#This Row],[ACTUAL]]+(10^-6)*ROW(OperatingExpenses[[#This Row],[ACTUAL]])</f>
        <v>350.00001700000001</v>
      </c>
      <c r="F17" s="15">
        <f>OperatingExpenses[[#This Row],[ESTIMATED]]-OperatingExpenses[[#This Row],[ACTUAL]]</f>
        <v>50</v>
      </c>
      <c r="G17" s="33"/>
    </row>
    <row r="18" spans="1:7" customFormat="1" ht="30" customHeight="1" x14ac:dyDescent="0.3">
      <c r="A18" s="29"/>
      <c r="B18" s="10" t="s">
        <v>7</v>
      </c>
      <c r="C18" s="15">
        <v>4100</v>
      </c>
      <c r="D18" s="15">
        <v>4500</v>
      </c>
      <c r="E18" s="15">
        <f>OperatingExpenses[[#This Row],[ACTUAL]]+(10^-6)*ROW(OperatingExpenses[[#This Row],[ACTUAL]])</f>
        <v>4500.0000179999997</v>
      </c>
      <c r="F18" s="15">
        <f>OperatingExpenses[[#This Row],[ESTIMATED]]-OperatingExpenses[[#This Row],[ACTUAL]]</f>
        <v>-400</v>
      </c>
      <c r="G18" s="33"/>
    </row>
    <row r="19" spans="1:7" customFormat="1" ht="30" customHeight="1" x14ac:dyDescent="0.3">
      <c r="A19" s="29"/>
      <c r="B19" s="10" t="s">
        <v>8</v>
      </c>
      <c r="C19" s="15">
        <v>350</v>
      </c>
      <c r="D19" s="15">
        <v>400</v>
      </c>
      <c r="E19" s="15">
        <f>OperatingExpenses[[#This Row],[ACTUAL]]+(10^-6)*ROW(OperatingExpenses[[#This Row],[ACTUAL]])</f>
        <v>400.00001900000001</v>
      </c>
      <c r="F19" s="15">
        <f>OperatingExpenses[[#This Row],[ESTIMATED]]-OperatingExpenses[[#This Row],[ACTUAL]]</f>
        <v>-50</v>
      </c>
      <c r="G19" s="33"/>
    </row>
    <row r="20" spans="1:7" customFormat="1" ht="30" customHeight="1" x14ac:dyDescent="0.3">
      <c r="A20" s="29"/>
      <c r="B20" s="10" t="s">
        <v>9</v>
      </c>
      <c r="C20" s="15">
        <v>900</v>
      </c>
      <c r="D20" s="15">
        <v>840</v>
      </c>
      <c r="E20" s="15">
        <f>OperatingExpenses[[#This Row],[ACTUAL]]+(10^-6)*ROW(OperatingExpenses[[#This Row],[ACTUAL]])</f>
        <v>840.00001999999995</v>
      </c>
      <c r="F20" s="15">
        <f>OperatingExpenses[[#This Row],[ESTIMATED]]-OperatingExpenses[[#This Row],[ACTUAL]]</f>
        <v>60</v>
      </c>
      <c r="G20" s="33"/>
    </row>
    <row r="21" spans="1:7" customFormat="1" ht="30" customHeight="1" x14ac:dyDescent="0.3">
      <c r="A21" s="29"/>
      <c r="B21" s="10" t="s">
        <v>10</v>
      </c>
      <c r="C21" s="15">
        <v>5000</v>
      </c>
      <c r="D21" s="15">
        <v>4500</v>
      </c>
      <c r="E21" s="15">
        <f>OperatingExpenses[[#This Row],[ACTUAL]]+(10^-6)*ROW(OperatingExpenses[[#This Row],[ACTUAL]])</f>
        <v>4500.0000209999998</v>
      </c>
      <c r="F21" s="15">
        <f>OperatingExpenses[[#This Row],[ESTIMATED]]-OperatingExpenses[[#This Row],[ACTUAL]]</f>
        <v>500</v>
      </c>
      <c r="G21" s="33"/>
    </row>
    <row r="22" spans="1:7" customFormat="1" ht="30" customHeight="1" x14ac:dyDescent="0.3">
      <c r="A22" s="29"/>
      <c r="B22" s="10" t="s">
        <v>11</v>
      </c>
      <c r="C22" s="15">
        <v>3000</v>
      </c>
      <c r="D22" s="15">
        <v>3200</v>
      </c>
      <c r="E22" s="15">
        <f>OperatingExpenses[[#This Row],[ACTUAL]]+(10^-6)*ROW(OperatingExpenses[[#This Row],[ACTUAL]])</f>
        <v>3200.0000220000002</v>
      </c>
      <c r="F22" s="15">
        <f>OperatingExpenses[[#This Row],[ESTIMATED]]-OperatingExpenses[[#This Row],[ACTUAL]]</f>
        <v>-200</v>
      </c>
      <c r="G22" s="33"/>
    </row>
    <row r="23" spans="1:7" customFormat="1" ht="30" customHeight="1" x14ac:dyDescent="0.3">
      <c r="A23" s="29"/>
      <c r="B23" s="10" t="s">
        <v>12</v>
      </c>
      <c r="C23" s="15">
        <v>250</v>
      </c>
      <c r="D23" s="15">
        <v>280</v>
      </c>
      <c r="E23" s="15">
        <f>OperatingExpenses[[#This Row],[ACTUAL]]+(10^-6)*ROW(OperatingExpenses[[#This Row],[ACTUAL]])</f>
        <v>280.000023</v>
      </c>
      <c r="F23" s="15">
        <f>OperatingExpenses[[#This Row],[ESTIMATED]]-OperatingExpenses[[#This Row],[ACTUAL]]</f>
        <v>-30</v>
      </c>
      <c r="G23" s="33"/>
    </row>
    <row r="24" spans="1:7" customFormat="1" ht="30" customHeight="1" x14ac:dyDescent="0.3">
      <c r="A24" s="29"/>
      <c r="B24" s="10" t="s">
        <v>13</v>
      </c>
      <c r="C24" s="15">
        <v>1400</v>
      </c>
      <c r="D24" s="15">
        <v>1385</v>
      </c>
      <c r="E24" s="15">
        <f>OperatingExpenses[[#This Row],[ACTUAL]]+(10^-6)*ROW(OperatingExpenses[[#This Row],[ACTUAL]])</f>
        <v>1385.0000239999999</v>
      </c>
      <c r="F24" s="15">
        <f>OperatingExpenses[[#This Row],[ESTIMATED]]-OperatingExpenses[[#This Row],[ACTUAL]]</f>
        <v>15</v>
      </c>
      <c r="G24" s="33"/>
    </row>
    <row r="25" spans="1:7" customFormat="1" ht="30" customHeight="1" x14ac:dyDescent="0.3">
      <c r="A25" s="29"/>
      <c r="B25" s="10" t="s">
        <v>0</v>
      </c>
      <c r="C25" s="15">
        <v>1000</v>
      </c>
      <c r="D25" s="15">
        <v>750</v>
      </c>
      <c r="E25" s="15">
        <f>OperatingExpenses[[#This Row],[ACTUAL]]+(10^-6)*ROW(OperatingExpenses[[#This Row],[ACTUAL]])</f>
        <v>750.00002500000005</v>
      </c>
      <c r="F25" s="15">
        <f>OperatingExpenses[[#This Row],[ESTIMATED]]-OperatingExpenses[[#This Row],[ACTUAL]]</f>
        <v>250</v>
      </c>
      <c r="G25" s="33"/>
    </row>
    <row r="26" spans="1:7" s="38" customFormat="1" ht="30" customHeight="1" x14ac:dyDescent="0.25">
      <c r="A26" s="35"/>
      <c r="B26" s="36" t="s">
        <v>44</v>
      </c>
      <c r="C26" s="37">
        <f>SUBTOTAL(109,OperatingExpenses[ESTIMATED])</f>
        <v>36000</v>
      </c>
      <c r="D26" s="37">
        <f>SUBTOTAL(109,OperatingExpenses[ACTUAL])</f>
        <v>35530</v>
      </c>
      <c r="E26" s="37"/>
      <c r="F26" s="37">
        <f>SUBTOTAL(109,OperatingExpenses[DIFFERENCE])</f>
        <v>470</v>
      </c>
      <c r="G26" s="35"/>
    </row>
  </sheetData>
  <sheetProtection insertColumns="0" insertRows="0" deleteColumns="0" deleteRows="0" selectLockedCells="1" autoFilter="0"/>
  <dataConsolidate/>
  <mergeCells count="2">
    <mergeCell ref="B3:F3"/>
    <mergeCell ref="B2:F2"/>
  </mergeCells>
  <dataValidations count="6">
    <dataValidation allowBlank="1" showInputMessage="1" showErrorMessage="1" prompt="Company Name is automatically updated in this cell" sqref="B2" xr:uid="{00000000-0002-0000-0300-000003000000}"/>
    <dataValidation allowBlank="1" showInputMessage="1" showErrorMessage="1" prompt="Enter Operating Expenses in this column under this heading. Use heading filters to find specific entries" sqref="B5" xr:uid="{00000000-0002-0000-0300-000005000000}"/>
    <dataValidation allowBlank="1" showInputMessage="1" showErrorMessage="1" prompt="Enter Estimated amount in this column under this heading" sqref="C5" xr:uid="{00000000-0002-0000-0300-000006000000}"/>
    <dataValidation allowBlank="1" showInputMessage="1" showErrorMessage="1" prompt="Enter Actual amount in this column under this heading" sqref="D5" xr:uid="{00000000-0002-0000-0300-000007000000}"/>
    <dataValidation allowBlank="1" showInputMessage="1" showErrorMessage="1" prompt="This column is being used to automatically calculate the Top 5 Amounts" sqref="E5" xr:uid="{E12E1750-E7C0-4C25-BCE9-4F0B1EDE1F6B}"/>
    <dataValidation allowBlank="1" showInputMessage="1" showErrorMessage="1" prompt="Enter Monthly Operating Expense details in table below" sqref="A1" xr:uid="{8D666309-A1C1-4960-AFD8-9486C446679B}"/>
  </dataValidations>
  <printOptions horizontalCentered="1"/>
  <pageMargins left="0.25" right="0.25" top="0.75" bottom="0.75" header="0.3" footer="0.3"/>
  <pageSetup fitToHeight="0" orientation="portrait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516621F-C62F-4A7E-B768-45703DD31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2D0CB1-1C63-4DAA-9324-0F92D54E1A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B45B3D-DAAC-444C-B6E4-7C3372DB8CC5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TM03458075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Income!Print_Titles</vt:lpstr>
      <vt:lpstr>'Operating expenses'!Print_Titles</vt:lpstr>
      <vt:lpstr>'Personnel expenses'!Print_Titles</vt:lpstr>
      <vt:lpstr>Title1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Stroom</dc:creator>
  <cp:lastModifiedBy>Lisa Stroom</cp:lastModifiedBy>
  <dcterms:created xsi:type="dcterms:W3CDTF">2023-08-15T06:20:37Z</dcterms:created>
  <dcterms:modified xsi:type="dcterms:W3CDTF">2023-12-05T08:54:50Z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