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B4E0834B-1F55-432C-B909-5A04F6E7CC01}" xr6:coauthVersionLast="47" xr6:coauthVersionMax="47" xr10:uidLastSave="{00000000-0000-0000-0000-000000000000}"/>
  <bookViews>
    <workbookView xWindow="28680" yWindow="60" windowWidth="29040" windowHeight="16440" xr2:uid="{00000000-000D-0000-FFFF-FFFF00000000}"/>
  </bookViews>
  <sheets>
    <sheet name="Forecast Input" sheetId="1" r:id="rId1"/>
    <sheet name="Sales Forecast" sheetId="3" r:id="rId2"/>
    <sheet name="Lists" sheetId="2" r:id="rId3"/>
  </sheets>
  <definedNames>
    <definedName name="List_SalesAgents">Table_SalesAgent[Sales Agents]</definedName>
    <definedName name="List_SalesCategories">Table_SalesCategory[Sales Categories]</definedName>
    <definedName name="List_SalesPhases">Table_SalesPhase[Sales Phases]</definedName>
    <definedName name="List_SalesRegions">Table_SalesRegion[Sales Regions]</definedName>
    <definedName name="_xlnm.Print_Area" localSheetId="1">'Sales Forecast'!$A:$O</definedName>
    <definedName name="Starting_Month">'Sales Forecast'!$C$6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P8" i="3" l="1"/>
  <c r="B9" i="3" l="1"/>
  <c r="P9" i="3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C9" i="3" l="1"/>
  <c r="B17" i="3"/>
  <c r="B18" i="3"/>
  <c r="B13" i="3"/>
  <c r="B20" i="3"/>
  <c r="B19" i="3"/>
  <c r="B16" i="3"/>
  <c r="B15" i="3"/>
  <c r="B14" i="3"/>
  <c r="B12" i="3"/>
  <c r="B11" i="3"/>
  <c r="B10" i="3"/>
  <c r="D9" i="3" l="1"/>
  <c r="R9" i="3" s="1"/>
  <c r="Q9" i="3"/>
  <c r="C14" i="3"/>
  <c r="Q14" i="3" s="1"/>
  <c r="P14" i="3"/>
  <c r="C20" i="3"/>
  <c r="Q20" i="3" s="1"/>
  <c r="P20" i="3"/>
  <c r="C10" i="3"/>
  <c r="P10" i="3"/>
  <c r="C15" i="3"/>
  <c r="Q15" i="3" s="1"/>
  <c r="P15" i="3"/>
  <c r="C13" i="3"/>
  <c r="Q13" i="3" s="1"/>
  <c r="P13" i="3"/>
  <c r="C11" i="3"/>
  <c r="Q11" i="3" s="1"/>
  <c r="P11" i="3"/>
  <c r="C16" i="3"/>
  <c r="Q16" i="3" s="1"/>
  <c r="P16" i="3"/>
  <c r="C18" i="3"/>
  <c r="Q18" i="3" s="1"/>
  <c r="P18" i="3"/>
  <c r="C12" i="3"/>
  <c r="Q12" i="3" s="1"/>
  <c r="P12" i="3"/>
  <c r="C19" i="3"/>
  <c r="Q19" i="3" s="1"/>
  <c r="P19" i="3"/>
  <c r="C17" i="3"/>
  <c r="Q17" i="3" s="1"/>
  <c r="P17" i="3"/>
  <c r="D10" i="3" l="1"/>
  <c r="Q10" i="3"/>
  <c r="D11" i="3" l="1"/>
  <c r="R10" i="3"/>
  <c r="R11" i="3" l="1"/>
  <c r="D12" i="3"/>
  <c r="D13" i="3" l="1"/>
  <c r="R12" i="3"/>
  <c r="D14" i="3" l="1"/>
  <c r="R13" i="3"/>
  <c r="D15" i="3" l="1"/>
  <c r="R14" i="3"/>
  <c r="D16" i="3" l="1"/>
  <c r="R15" i="3"/>
  <c r="D17" i="3" l="1"/>
  <c r="R16" i="3"/>
  <c r="D18" i="3" l="1"/>
  <c r="R17" i="3"/>
  <c r="D19" i="3" l="1"/>
  <c r="R18" i="3"/>
  <c r="D20" i="3" l="1"/>
  <c r="R20" i="3" s="1"/>
  <c r="R19" i="3"/>
</calcChain>
</file>

<file path=xl/sharedStrings.xml><?xml version="1.0" encoding="utf-8"?>
<sst xmlns="http://schemas.openxmlformats.org/spreadsheetml/2006/main" count="172" uniqueCount="76">
  <si>
    <t xml:space="preserve"> Sales Agent 1</t>
  </si>
  <si>
    <t>Consulting</t>
  </si>
  <si>
    <t>Formal Approval</t>
  </si>
  <si>
    <t>Adventure Works</t>
  </si>
  <si>
    <t xml:space="preserve"> Sales Agent 2</t>
  </si>
  <si>
    <t>Products</t>
  </si>
  <si>
    <t>Opportunity</t>
  </si>
  <si>
    <t>Alpine Ski House</t>
  </si>
  <si>
    <t xml:space="preserve"> Sales Agent 3</t>
  </si>
  <si>
    <t>Training</t>
  </si>
  <si>
    <t>Identified Need</t>
  </si>
  <si>
    <t>Baldwin Museum of Science</t>
  </si>
  <si>
    <t xml:space="preserve"> Sales Agent 4</t>
  </si>
  <si>
    <t>Mixture</t>
  </si>
  <si>
    <t>Blue Yonder Airlines</t>
  </si>
  <si>
    <t xml:space="preserve"> Sales Agent 5</t>
  </si>
  <si>
    <t>Prof. Services</t>
  </si>
  <si>
    <t>Budget Validated</t>
  </si>
  <si>
    <t>City Power &amp; Light</t>
  </si>
  <si>
    <t>Support</t>
  </si>
  <si>
    <t>Needs Analysis</t>
  </si>
  <si>
    <t>Coho Vineyard</t>
  </si>
  <si>
    <t>Solution Proposed</t>
  </si>
  <si>
    <t>Coho Winery</t>
  </si>
  <si>
    <t>Written Proposal</t>
  </si>
  <si>
    <t>Contoso, Ltd.</t>
  </si>
  <si>
    <t>Verbal Approval</t>
  </si>
  <si>
    <t>Contoso Pharmaceuticals</t>
  </si>
  <si>
    <t>Consolidated Messenger</t>
  </si>
  <si>
    <t>Fabrikam, Inc.</t>
  </si>
  <si>
    <t>Fourth Coffee</t>
  </si>
  <si>
    <t>Graphic Design Institute</t>
  </si>
  <si>
    <t>Services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</si>
  <si>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</si>
  <si>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</si>
  <si>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</si>
  <si>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</si>
  <si>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</si>
  <si>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</si>
  <si>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</si>
  <si>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Southridge Video</t>
  </si>
  <si>
    <t>Tailspin Toys</t>
  </si>
  <si>
    <t>Opportunity Name</t>
  </si>
  <si>
    <t>Sales Agent</t>
  </si>
  <si>
    <t>Sales Region</t>
  </si>
  <si>
    <t>Sales Category</t>
  </si>
  <si>
    <t>Forecast Amount</t>
  </si>
  <si>
    <t>Sales Phase</t>
  </si>
  <si>
    <t>Probability of Sale</t>
  </si>
  <si>
    <t>Forecast Close</t>
  </si>
  <si>
    <t>Weighted Forecast</t>
  </si>
  <si>
    <t>Lists</t>
  </si>
  <si>
    <t xml:space="preserve"> </t>
  </si>
  <si>
    <t>Sales Regions</t>
  </si>
  <si>
    <t>Sales Agents</t>
  </si>
  <si>
    <t>Sales Categories</t>
  </si>
  <si>
    <t>Sales Phases</t>
  </si>
  <si>
    <t>Month</t>
  </si>
  <si>
    <t>Starting Month</t>
  </si>
  <si>
    <t>Cumulative</t>
  </si>
  <si>
    <t>Monthly Forecast</t>
  </si>
  <si>
    <t>Company Confidential</t>
  </si>
  <si>
    <t>Sales Forecast</t>
  </si>
  <si>
    <t>Company Name</t>
  </si>
  <si>
    <t>Sales Forecast Graph</t>
  </si>
  <si>
    <t>Adatum Corporation</t>
  </si>
  <si>
    <t>Gauteng</t>
  </si>
  <si>
    <t>North West</t>
  </si>
  <si>
    <t>Northern Cape</t>
  </si>
  <si>
    <t>Free State</t>
  </si>
  <si>
    <t>Mpumalanga</t>
  </si>
  <si>
    <t>Limpopo</t>
  </si>
  <si>
    <t>Western Cape</t>
  </si>
  <si>
    <t>Eastern Cape</t>
  </si>
  <si>
    <t>KZN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</si>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</sst>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mmmm\ yyyy"/>
    <numFmt numFmtId="167" formatCode="mmm"/>
    <numFmt numFmtId="168" formatCode="_-[$R-1C09]* #,##0.00_-;\-[$R-1C09]* #,##0.00_-;_-[$R-1C09]* &quot;-&quot;??_-;_-@_-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sz val="20"/>
      <color theme="5"/>
      <name val="Franklin Gothic Book"/>
      <family val="2"/>
      <scheme val="minor"/>
    </font>
    <font>
      <sz val="11"/>
      <color rgb="FFFFC000"/>
      <name val="Franklin Gothic Book"/>
      <family val="2"/>
      <scheme val="minor"/>
    </font>
    <font>
      <sz val="18"/>
      <color theme="0"/>
      <name val="Franklin Gothic Book"/>
      <family val="2"/>
      <scheme val="minor"/>
    </font>
    <font>
      <sz val="18"/>
      <color theme="3" tint="0.79998168889431442"/>
      <name val="Constantia"/>
      <family val="1"/>
      <scheme val="major"/>
    </font>
    <font>
      <b/>
      <sz val="18"/>
      <color theme="3" tint="0.79998168889431442"/>
      <name val="Constantia"/>
      <family val="1"/>
      <scheme val="major"/>
    </font>
    <font>
      <sz val="11"/>
      <color theme="3" tint="0.499984740745262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5" tint="0.59996337778862885"/>
      </left>
      <right style="thin">
        <color theme="3"/>
      </right>
      <top style="thin">
        <color theme="3"/>
      </top>
      <bottom/>
      <diagonal/>
    </border>
    <border>
      <left style="thin">
        <color theme="6" tint="0.59996337778862885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6" tint="0.59996337778862885"/>
      </top>
      <bottom/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/>
      <diagonal/>
    </border>
    <border>
      <left style="thin">
        <color theme="5" tint="0.59996337778862885"/>
      </left>
      <right/>
      <top style="thin">
        <color theme="3"/>
      </top>
      <bottom/>
      <diagonal/>
    </border>
    <border>
      <left style="thin">
        <color theme="6" tint="0.59996337778862885"/>
      </left>
      <right/>
      <top style="thin">
        <color theme="3"/>
      </top>
      <bottom/>
      <diagonal/>
    </border>
    <border>
      <left style="thin">
        <color theme="6" tint="0.59996337778862885"/>
      </left>
      <right/>
      <top style="thin">
        <color theme="6" tint="0.59996337778862885"/>
      </top>
      <bottom/>
      <diagonal/>
    </border>
    <border>
      <left style="thin">
        <color theme="3"/>
      </left>
      <right/>
      <top style="thin">
        <color theme="6" tint="0.59996337778862885"/>
      </top>
      <bottom style="thin">
        <color theme="3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3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n">
        <color theme="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9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/>
    <xf numFmtId="166" fontId="2" fillId="3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2" fillId="4" borderId="0" xfId="0" applyFont="1" applyFill="1"/>
    <xf numFmtId="0" fontId="8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vertical="top" indent="1"/>
    </xf>
    <xf numFmtId="0" fontId="9" fillId="4" borderId="0" xfId="0" applyFont="1" applyFill="1" applyAlignment="1">
      <alignment horizontal="left" indent="1"/>
    </xf>
    <xf numFmtId="0" fontId="1" fillId="0" borderId="0" xfId="0" applyFont="1" applyAlignment="1">
      <alignment horizontal="left" vertical="center" indent="1"/>
    </xf>
    <xf numFmtId="168" fontId="2" fillId="0" borderId="8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3" borderId="9" xfId="0" applyNumberFormat="1" applyFont="1" applyFill="1" applyBorder="1" applyAlignment="1">
      <alignment horizontal="center" vertical="center"/>
    </xf>
    <xf numFmtId="168" fontId="2" fillId="3" borderId="6" xfId="0" applyNumberFormat="1" applyFont="1" applyFill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168" fontId="2" fillId="3" borderId="11" xfId="0" applyNumberFormat="1" applyFont="1" applyFill="1" applyBorder="1" applyAlignment="1">
      <alignment horizontal="center" vertical="center"/>
    </xf>
    <xf numFmtId="168" fontId="2" fillId="3" borderId="12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left" indent="1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68" formatCode="_-[$R-1C09]* #,##0.00_-;\-[$R-1C09]* #,##0.00_-;_-[$R-1C09]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68" formatCode="_-[$R-1C09]* #,##0.00_-;\-[$R-1C09]* #,##0.00_-;_-[$R-1C09]* &quot;-&quot;??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66" formatCode="mmmm\ yyyy"/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25"/>
      <tableStyleElement type="headerRow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6347574562201"/>
          <c:y val="0.10476190476190476"/>
          <c:w val="0.85000318606054037"/>
          <c:h val="0.79584776902887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'Sales Forecast'!$Q$8</c:f>
              <c:strCache>
                <c:ptCount val="1"/>
                <c:pt idx="0">
                  <c:v>Monthly Forecast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'Sales Forecast'!$P$9:$P$20</c:f>
              <c:numCache>
                <c:formatCode>mmm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'Sales Forecast'!$Q$9:$Q$20</c:f>
              <c:numCache>
                <c:formatCode>_("$"* #\ ##0_);_("$"* \(#\ ##0\);_("$"* "-"_);_(@_)</c:formatCode>
                <c:ptCount val="12"/>
                <c:pt idx="0">
                  <c:v>151600</c:v>
                </c:pt>
                <c:pt idx="1">
                  <c:v>160320</c:v>
                </c:pt>
                <c:pt idx="2">
                  <c:v>243500</c:v>
                </c:pt>
                <c:pt idx="3">
                  <c:v>113450</c:v>
                </c:pt>
                <c:pt idx="4">
                  <c:v>143200</c:v>
                </c:pt>
                <c:pt idx="5">
                  <c:v>134000</c:v>
                </c:pt>
                <c:pt idx="6">
                  <c:v>89400</c:v>
                </c:pt>
                <c:pt idx="7">
                  <c:v>184900</c:v>
                </c:pt>
                <c:pt idx="8">
                  <c:v>100800</c:v>
                </c:pt>
                <c:pt idx="9">
                  <c:v>241850</c:v>
                </c:pt>
                <c:pt idx="10">
                  <c:v>142425</c:v>
                </c:pt>
                <c:pt idx="11">
                  <c:v>243400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0-44BD-AC85-49AA32437C9E}"/>
            </c:ext>
          </c:extLst>
        </c:ser>
        <c:ser>
          <c:idx val="1"/>
          <c:order val="1"/>
          <c:tx>
            <c:strRef>
              <c:f>'Sales Forecast'!$R$8</c:f>
              <c:strCache>
                <c:ptCount val="1"/>
                <c:pt idx="0">
                  <c:v>Cumulative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'Sales Forecast'!$P$9:$P$20</c:f>
              <c:numCache>
                <c:formatCode>mmm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'Sales Forecast'!$R$9:$R$20</c:f>
              <c:numCache>
                <c:formatCode>_("$"* #\ ##0_);_("$"* \(#\ ##0\);_("$"* "-"_);_(@_)</c:formatCode>
                <c:ptCount val="12"/>
                <c:pt idx="0">
                  <c:v>0</c:v>
                </c:pt>
                <c:pt idx="1">
                  <c:v>151600</c:v>
                </c:pt>
                <c:pt idx="2">
                  <c:v>311920</c:v>
                </c:pt>
                <c:pt idx="3">
                  <c:v>555420</c:v>
                </c:pt>
                <c:pt idx="4">
                  <c:v>668870</c:v>
                </c:pt>
                <c:pt idx="5">
                  <c:v>812070</c:v>
                </c:pt>
                <c:pt idx="6">
                  <c:v>946070</c:v>
                </c:pt>
                <c:pt idx="7">
                  <c:v>1035470</c:v>
                </c:pt>
                <c:pt idx="8">
                  <c:v>1220370</c:v>
                </c:pt>
                <c:pt idx="9">
                  <c:v>1321170</c:v>
                </c:pt>
                <c:pt idx="10">
                  <c:v>1563020</c:v>
                </c:pt>
                <c:pt idx="11">
                  <c:v>1705445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0-44BD-AC85-49AA3243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6886632"/>
        <c:axId val="436887944"/>
      </c:barChart>
      <c:dateAx>
        <c:axId val="43688663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887944"/>
        <c:crosses val="autoZero"/>
        <c:auto val="1"/>
        <c:lblOffset val="100"/>
        <c:baseTimeUnit val="months"/>
      </c:dateAx>
      <c:valAx>
        <c:axId val="436887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\ ##0_);_(&quot;$&quot;* \(#\ 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88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62098230110558"/>
          <c:y val="3.4593925759280088E-2"/>
          <c:w val="0.29266244588784063"/>
          <c:h val="5.4062534861871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985864</xdr:colOff>
      <xdr:row>1</xdr:row>
      <xdr:rowOff>0</xdr:rowOff>
    </xdr:from>
    <xdr:to>
      <xdr:col>10</xdr:col>
      <xdr:colOff>15240</xdr:colOff>
      <xdr:row>4</xdr:row>
      <xdr:rowOff>15240</xdr:rowOff>
    </xdr:to>
    <xdr:pic>
      <xdr:nvPicPr>
        <xdr:cNvPr id="2" name="Picture 1" descr="Illustration for a business themed background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439" y="152400"/>
          <a:ext cx="9158261" cy="1076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13</xdr:col>
      <xdr:colOff>761999</xdr:colOff>
      <xdr:row>20</xdr:row>
      <xdr:rowOff>0</xdr:rowOff>
    </xdr:to>
    <xdr:graphicFrame macro="">
      <xdr:nvGraphicFramePr>
        <xdr:cNvPr id="4" name="Chart 3" descr="Sales forecast char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566764</xdr:colOff>
      <xdr:row>1</xdr:row>
      <xdr:rowOff>0</xdr:rowOff>
    </xdr:from>
    <xdr:to>
      <xdr:col>14</xdr:col>
      <xdr:colOff>11430</xdr:colOff>
      <xdr:row>4</xdr:row>
      <xdr:rowOff>11430</xdr:rowOff>
    </xdr:to>
    <xdr:pic>
      <xdr:nvPicPr>
        <xdr:cNvPr id="5" name="Picture 4" descr="Illustration for a business themed background" title="Banner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989" y="152400"/>
          <a:ext cx="9158261" cy="1076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ForecastInput" displayName="Table_ForecastInput" ref="B6:J29" totalsRowShown="0" headerRowDxfId="22" dataDxfId="21">
  <autoFilter ref="B6:J29" xr:uid="{00000000-0009-0000-0100-000002000000}"/>
  <tableColumns count="9">
    <tableColumn id="1" xr3:uid="{00000000-0010-0000-0000-000001000000}" name="Opportunity Name" dataDxfId="20"/>
    <tableColumn id="2" xr3:uid="{00000000-0010-0000-0000-000002000000}" name="Sales Agent" dataDxfId="19"/>
    <tableColumn id="3" xr3:uid="{00000000-0010-0000-0000-000003000000}" name="Sales Region" dataDxfId="18"/>
    <tableColumn id="4" xr3:uid="{00000000-0010-0000-0000-000004000000}" name="Sales Category" dataDxfId="2"/>
    <tableColumn id="5" xr3:uid="{00000000-0010-0000-0000-000005000000}" name="Forecast Amount" dataDxfId="0"/>
    <tableColumn id="6" xr3:uid="{00000000-0010-0000-0000-000006000000}" name="Sales Phase" dataDxfId="1"/>
    <tableColumn id="7" xr3:uid="{00000000-0010-0000-0000-000007000000}" name="Probability of Sale" dataDxfId="17"/>
    <tableColumn id="8" xr3:uid="{00000000-0010-0000-0000-000008000000}" name="Forecast Close" dataDxfId="4"/>
    <tableColumn id="9" xr3:uid="{00000000-0010-0000-0000-000009000000}" name="Weighted Forecast" dataDxfId="3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_SalesAgent" displayName="Table_SalesAgent" ref="B3:B8" totalsRowShown="0" headerRowDxfId="16" dataDxfId="15">
  <tableColumns count="1">
    <tableColumn id="1" xr3:uid="{00000000-0010-0000-0100-000001000000}" name="Sales Agents" dataDxfId="14"/>
  </tableColumns>
  <tableStyleInfo name="Busines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SalesCategory" displayName="Table_SalesCategory" ref="F3:F10" totalsRowShown="0" headerRowDxfId="10" dataDxfId="9">
  <tableColumns count="1">
    <tableColumn id="1" xr3:uid="{00000000-0010-0000-0300-000001000000}" name="Sales Categories" dataDxfId="8"/>
  </tableColumns>
  <tableStyleInfo name="Busines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_SalesPhase" displayName="Table_SalesPhase" ref="H3:H12" totalsRowShown="0" headerRowDxfId="7" dataDxfId="6">
  <tableColumns count="1">
    <tableColumn id="1" xr3:uid="{00000000-0010-0000-0400-000001000000}" name="Sales Phases" dataDxfId="5"/>
  </tableColumns>
  <tableStyleInfo name="Busines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SalesRegion" displayName="Table_SalesRegion" ref="D3:D12" totalsRowShown="0" headerRowDxfId="13" dataDxfId="12">
  <tableColumns count="1">
    <tableColumn id="1" xr3:uid="{00000000-0010-0000-0200-000001000000}" name="Sales Regions" dataDxfId="11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">
      <a:dk1>
        <a:sysClr val="windowText" lastClr="000000"/>
      </a:dk1>
      <a:lt1>
        <a:sysClr val="window" lastClr="FFFFFF"/>
      </a:lt1>
      <a:dk2>
        <a:srgbClr val="122C4D"/>
      </a:dk2>
      <a:lt2>
        <a:srgbClr val="FFFCFF"/>
      </a:lt2>
      <a:accent1>
        <a:srgbClr val="002E59"/>
      </a:accent1>
      <a:accent2>
        <a:srgbClr val="144E84"/>
      </a:accent2>
      <a:accent3>
        <a:srgbClr val="2378C2"/>
      </a:accent3>
      <a:accent4>
        <a:srgbClr val="328FC1"/>
      </a:accent4>
      <a:accent5>
        <a:srgbClr val="55B5E2"/>
      </a:accent5>
      <a:accent6>
        <a:srgbClr val="75E3FF"/>
      </a:accent6>
      <a:hlink>
        <a:srgbClr val="0000FF"/>
      </a:hlink>
      <a:folHlink>
        <a:srgbClr val="800080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9"/>
  <sheetViews>
    <sheetView showGridLines="0" showRowColHeaders="0" tabSelected="1" zoomScaleNormal="100" workbookViewId="0">
      <pane ySplit="6" topLeftCell="A7" activePane="bottomLeft" state="frozen"/>
      <selection pane="bottomLeft" activeCell="M5" sqref="M5"/>
    </sheetView>
  </sheetViews>
  <sheetFormatPr defaultColWidth="8.81640625" defaultRowHeight="21" customHeight="1" x14ac:dyDescent="0.3"/>
  <cols>
    <col min="1" max="1" width="1.81640625" style="1" customWidth="1"/>
    <col min="2" max="2" width="20.81640625" style="1" customWidth="1"/>
    <col min="3" max="5" width="14.81640625" style="5" customWidth="1"/>
    <col min="6" max="10" width="14.81640625" style="1" customWidth="1"/>
    <col min="11" max="11" width="1.81640625" style="1" customWidth="1"/>
    <col min="12" max="16384" width="8.81640625" style="1"/>
  </cols>
  <sheetData>
    <row r="1" spans="2:11" ht="12" customHeight="1" x14ac:dyDescent="0.3">
      <c r="K1" s="1" t="s">
        <v>52</v>
      </c>
    </row>
    <row r="2" spans="2:11" ht="21.75" customHeight="1" x14ac:dyDescent="0.35">
      <c r="B2" s="44" t="s">
        <v>61</v>
      </c>
      <c r="C2" s="29"/>
      <c r="D2" s="29"/>
      <c r="E2" s="29"/>
      <c r="F2" s="30"/>
      <c r="G2" s="30"/>
      <c r="H2" s="30"/>
      <c r="I2" s="30"/>
      <c r="J2" s="30"/>
    </row>
    <row r="3" spans="2:11" ht="31.5" customHeight="1" x14ac:dyDescent="0.45">
      <c r="B3" s="33" t="s">
        <v>63</v>
      </c>
      <c r="C3" s="29"/>
      <c r="D3" s="29"/>
      <c r="E3" s="29"/>
      <c r="F3" s="30"/>
      <c r="G3" s="30"/>
      <c r="H3" s="30"/>
      <c r="I3" s="30"/>
      <c r="J3" s="30"/>
    </row>
    <row r="4" spans="2:11" ht="30.75" customHeight="1" x14ac:dyDescent="0.3">
      <c r="B4" s="32" t="s">
        <v>62</v>
      </c>
      <c r="C4" s="29"/>
      <c r="D4" s="29"/>
      <c r="E4" s="29"/>
      <c r="F4" s="30"/>
      <c r="G4" s="30"/>
      <c r="H4" s="30"/>
      <c r="I4" s="30"/>
      <c r="J4" s="30"/>
    </row>
    <row r="6" spans="2:11" ht="42" customHeight="1" x14ac:dyDescent="0.3">
      <c r="B6" s="13" t="s">
        <v>42</v>
      </c>
      <c r="C6" s="13" t="s">
        <v>43</v>
      </c>
      <c r="D6" s="13" t="s">
        <v>44</v>
      </c>
      <c r="E6" s="13" t="s">
        <v>45</v>
      </c>
      <c r="F6" s="14" t="s">
        <v>46</v>
      </c>
      <c r="G6" s="13" t="s">
        <v>47</v>
      </c>
      <c r="H6" s="15" t="s">
        <v>48</v>
      </c>
      <c r="I6" s="13" t="s">
        <v>49</v>
      </c>
      <c r="J6" s="14" t="s">
        <v>50</v>
      </c>
    </row>
    <row r="7" spans="2:11" ht="21" customHeight="1" x14ac:dyDescent="0.3">
      <c r="B7" s="34" t="s">
        <v>65</v>
      </c>
      <c r="C7" s="4" t="s">
        <v>0</v>
      </c>
      <c r="D7" s="4" t="s">
        <v>66</v>
      </c>
      <c r="E7" s="4" t="s">
        <v>1</v>
      </c>
      <c r="F7" s="43">
        <v>150000</v>
      </c>
      <c r="G7" s="4" t="s">
        <v>2</v>
      </c>
      <c r="H7" s="6">
        <v>0.9</v>
      </c>
      <c r="I7" s="7">
        <f ca="1">DATE(YEAR(TODAY())+1,1,1)</f>
        <v>45292</v>
      </c>
      <c r="J7" s="43">
        <v>135000</v>
      </c>
    </row>
    <row r="8" spans="2:11" ht="21" customHeight="1" x14ac:dyDescent="0.3">
      <c r="B8" s="4" t="s">
        <v>3</v>
      </c>
      <c r="C8" s="4" t="s">
        <v>4</v>
      </c>
      <c r="D8" s="4" t="s">
        <v>67</v>
      </c>
      <c r="E8" s="4" t="s">
        <v>5</v>
      </c>
      <c r="F8" s="43">
        <v>145200</v>
      </c>
      <c r="G8" s="4" t="s">
        <v>6</v>
      </c>
      <c r="H8" s="6">
        <v>0.1</v>
      </c>
      <c r="I8" s="7">
        <f ca="1">DATE(YEAR(TODAY())+1,2,1)</f>
        <v>45323</v>
      </c>
      <c r="J8" s="43">
        <v>14520</v>
      </c>
    </row>
    <row r="9" spans="2:11" ht="21" customHeight="1" x14ac:dyDescent="0.3">
      <c r="B9" s="4" t="s">
        <v>7</v>
      </c>
      <c r="C9" s="4" t="s">
        <v>8</v>
      </c>
      <c r="D9" s="4" t="s">
        <v>69</v>
      </c>
      <c r="E9" s="4" t="s">
        <v>9</v>
      </c>
      <c r="F9" s="43">
        <v>162500</v>
      </c>
      <c r="G9" s="4" t="s">
        <v>10</v>
      </c>
      <c r="H9" s="6">
        <v>0.2</v>
      </c>
      <c r="I9" s="7">
        <f ca="1">DATE(YEAR(TODAY())+1,3,1)</f>
        <v>45352</v>
      </c>
      <c r="J9" s="43">
        <v>32500</v>
      </c>
    </row>
    <row r="10" spans="2:11" ht="21" customHeight="1" x14ac:dyDescent="0.3">
      <c r="B10" s="4" t="s">
        <v>11</v>
      </c>
      <c r="C10" s="4" t="s">
        <v>12</v>
      </c>
      <c r="D10" s="4" t="s">
        <v>68</v>
      </c>
      <c r="E10" s="4" t="s">
        <v>13</v>
      </c>
      <c r="F10" s="43">
        <v>147500</v>
      </c>
      <c r="G10" s="4" t="s">
        <v>75</v>
      </c>
      <c r="H10" s="6">
        <v>0.3</v>
      </c>
      <c r="I10" s="7">
        <f ca="1">DATE(YEAR(TODAY())+1,4,1)</f>
        <v>45383</v>
      </c>
      <c r="J10" s="43">
        <v>44250</v>
      </c>
    </row>
    <row r="11" spans="2:11" ht="21" customHeight="1" x14ac:dyDescent="0.3">
      <c r="B11" s="4" t="s">
        <v>14</v>
      </c>
      <c r="C11" s="4" t="s">
        <v>15</v>
      </c>
      <c r="D11" s="4" t="s">
        <v>69</v>
      </c>
      <c r="E11" s="4" t="s">
        <v>16</v>
      </c>
      <c r="F11" s="43">
        <v>148000</v>
      </c>
      <c r="G11" s="4" t="s">
        <v>17</v>
      </c>
      <c r="H11" s="6">
        <v>0.4</v>
      </c>
      <c r="I11" s="7">
        <f ca="1">DATE(YEAR(TODAY())+1,5,1)</f>
        <v>45413</v>
      </c>
      <c r="J11" s="43">
        <v>59200</v>
      </c>
    </row>
    <row r="12" spans="2:11" ht="21" customHeight="1" x14ac:dyDescent="0.3">
      <c r="B12" s="4" t="s">
        <v>18</v>
      </c>
      <c r="C12" s="4" t="s">
        <v>0</v>
      </c>
      <c r="D12" s="4" t="s">
        <v>70</v>
      </c>
      <c r="E12" s="4" t="s">
        <v>19</v>
      </c>
      <c r="F12" s="43">
        <v>175000</v>
      </c>
      <c r="G12" s="4" t="s">
        <v>20</v>
      </c>
      <c r="H12" s="6">
        <v>0.5</v>
      </c>
      <c r="I12" s="7">
        <f ca="1">DATE(YEAR(TODAY())+1,6,1)</f>
        <v>45444</v>
      </c>
      <c r="J12" s="43">
        <v>87500</v>
      </c>
    </row>
    <row r="13" spans="2:11" ht="21" customHeight="1" x14ac:dyDescent="0.3">
      <c r="B13" s="4" t="s">
        <v>21</v>
      </c>
      <c r="C13" s="4" t="s">
        <v>8</v>
      </c>
      <c r="D13" s="4" t="s">
        <v>70</v>
      </c>
      <c r="E13" s="4" t="s">
        <v>13</v>
      </c>
      <c r="F13" s="43">
        <v>149000</v>
      </c>
      <c r="G13" s="4" t="s">
        <v>22</v>
      </c>
      <c r="H13" s="6">
        <v>0.6</v>
      </c>
      <c r="I13" s="7">
        <f ca="1">DATE(YEAR(TODAY())+1,7,1)</f>
        <v>45474</v>
      </c>
      <c r="J13" s="43">
        <v>89400</v>
      </c>
    </row>
    <row r="14" spans="2:11" ht="21" customHeight="1" x14ac:dyDescent="0.3">
      <c r="B14" s="4" t="s">
        <v>23</v>
      </c>
      <c r="C14" s="4" t="s">
        <v>15</v>
      </c>
      <c r="D14" s="4" t="s">
        <v>66</v>
      </c>
      <c r="E14" s="4" t="s">
        <v>9</v>
      </c>
      <c r="F14" s="43">
        <v>142000</v>
      </c>
      <c r="G14" s="4" t="s">
        <v>24</v>
      </c>
      <c r="H14" s="6">
        <v>0.7</v>
      </c>
      <c r="I14" s="7">
        <f ca="1">DATE(YEAR(TODAY())+1,8,1)</f>
        <v>45505</v>
      </c>
      <c r="J14" s="43">
        <v>99400</v>
      </c>
    </row>
    <row r="15" spans="2:11" ht="21" customHeight="1" x14ac:dyDescent="0.3">
      <c r="B15" s="4" t="s">
        <v>25</v>
      </c>
      <c r="C15" s="4" t="s">
        <v>8</v>
      </c>
      <c r="D15" s="4" t="s">
        <v>74</v>
      </c>
      <c r="E15" s="4" t="s">
        <v>13</v>
      </c>
      <c r="F15" s="43">
        <v>172500</v>
      </c>
      <c r="G15" s="4" t="s">
        <v>26</v>
      </c>
      <c r="H15" s="6">
        <v>0.9</v>
      </c>
      <c r="I15" s="7">
        <f ca="1">DATE(YEAR(TODAY())+1,10,1)</f>
        <v>45566</v>
      </c>
      <c r="J15" s="43">
        <v>155250</v>
      </c>
    </row>
    <row r="16" spans="2:11" ht="21" customHeight="1" x14ac:dyDescent="0.3">
      <c r="B16" s="4" t="s">
        <v>27</v>
      </c>
      <c r="C16" s="4" t="s">
        <v>12</v>
      </c>
      <c r="D16" s="4" t="s">
        <v>73</v>
      </c>
      <c r="E16" s="4" t="s">
        <v>5</v>
      </c>
      <c r="F16" s="43">
        <v>163500</v>
      </c>
      <c r="G16" s="4" t="s">
        <v>75</v>
      </c>
      <c r="H16" s="6">
        <v>0.2</v>
      </c>
      <c r="I16" s="7">
        <f ca="1">DATE(YEAR(TODAY())+1,11,1)</f>
        <v>45597</v>
      </c>
      <c r="J16" s="43">
        <v>32700</v>
      </c>
    </row>
    <row r="17" spans="2:10" ht="21" customHeight="1" x14ac:dyDescent="0.3">
      <c r="B17" s="4" t="s">
        <v>28</v>
      </c>
      <c r="C17" s="4" t="s">
        <v>15</v>
      </c>
      <c r="D17" s="4" t="s">
        <v>71</v>
      </c>
      <c r="E17" s="4" t="s">
        <v>5</v>
      </c>
      <c r="F17" s="43">
        <v>155500</v>
      </c>
      <c r="G17" s="4" t="s">
        <v>2</v>
      </c>
      <c r="H17" s="6">
        <v>1</v>
      </c>
      <c r="I17" s="7">
        <f ca="1">DATE(YEAR(TODAY())+1,12,1)</f>
        <v>45627</v>
      </c>
      <c r="J17" s="43">
        <v>155500</v>
      </c>
    </row>
    <row r="18" spans="2:10" ht="21" customHeight="1" x14ac:dyDescent="0.3">
      <c r="B18" s="4" t="s">
        <v>29</v>
      </c>
      <c r="C18" s="4" t="s">
        <v>12</v>
      </c>
      <c r="D18" s="4" t="s">
        <v>72</v>
      </c>
      <c r="E18" s="4" t="s">
        <v>1</v>
      </c>
      <c r="F18" s="43">
        <v>166000</v>
      </c>
      <c r="G18" s="4" t="s">
        <v>6</v>
      </c>
      <c r="H18" s="6">
        <v>0.1</v>
      </c>
      <c r="I18" s="7">
        <f ca="1">DATE(YEAR(TODAY())+1,1,1)</f>
        <v>45292</v>
      </c>
      <c r="J18" s="43">
        <v>16600</v>
      </c>
    </row>
    <row r="19" spans="2:10" ht="21" customHeight="1" x14ac:dyDescent="0.3">
      <c r="B19" s="4" t="s">
        <v>30</v>
      </c>
      <c r="C19" s="4" t="s">
        <v>8</v>
      </c>
      <c r="D19" s="4" t="s">
        <v>68</v>
      </c>
      <c r="E19" s="4" t="s">
        <v>9</v>
      </c>
      <c r="F19" s="43">
        <v>180000</v>
      </c>
      <c r="G19" s="4" t="s">
        <v>17</v>
      </c>
      <c r="H19" s="6">
        <v>0.3</v>
      </c>
      <c r="I19" s="7">
        <f ca="1">DATE(YEAR(TODAY())+1,3,1)</f>
        <v>45352</v>
      </c>
      <c r="J19" s="43">
        <v>54000</v>
      </c>
    </row>
    <row r="20" spans="2:10" ht="21" customHeight="1" x14ac:dyDescent="0.3">
      <c r="B20" s="4" t="s">
        <v>31</v>
      </c>
      <c r="C20" s="4" t="s">
        <v>4</v>
      </c>
      <c r="D20" s="4" t="s">
        <v>66</v>
      </c>
      <c r="E20" s="4" t="s">
        <v>32</v>
      </c>
      <c r="F20" s="43">
        <v>140000</v>
      </c>
      <c r="G20" s="4" t="s">
        <v>22</v>
      </c>
      <c r="H20" s="6">
        <v>0.6</v>
      </c>
      <c r="I20" s="7">
        <f ca="1">DATE(YEAR(TODAY())+1,5,1)</f>
        <v>45413</v>
      </c>
      <c r="J20" s="43">
        <v>84000</v>
      </c>
    </row>
    <row r="21" spans="2:10" ht="21" customHeight="1" x14ac:dyDescent="0.3">
      <c r="B21" s="4" t="s">
        <v>33</v>
      </c>
      <c r="C21" s="4" t="s">
        <v>0</v>
      </c>
      <c r="D21" s="4" t="s">
        <v>67</v>
      </c>
      <c r="E21" s="4" t="s">
        <v>19</v>
      </c>
      <c r="F21" s="43">
        <v>155000</v>
      </c>
      <c r="G21" s="4" t="s">
        <v>75</v>
      </c>
      <c r="H21" s="6">
        <v>0.3</v>
      </c>
      <c r="I21" s="7">
        <f ca="1">DATE(YEAR(TODAY())+1,6,1)</f>
        <v>45444</v>
      </c>
      <c r="J21" s="43">
        <v>46500</v>
      </c>
    </row>
    <row r="22" spans="2:10" ht="21" customHeight="1" x14ac:dyDescent="0.3">
      <c r="B22" s="4" t="s">
        <v>34</v>
      </c>
      <c r="C22" s="4" t="s">
        <v>4</v>
      </c>
      <c r="D22" s="4" t="s">
        <v>69</v>
      </c>
      <c r="E22" s="4" t="s">
        <v>16</v>
      </c>
      <c r="F22" s="43">
        <v>173200</v>
      </c>
      <c r="G22" s="4" t="s">
        <v>20</v>
      </c>
      <c r="H22" s="6">
        <v>0.5</v>
      </c>
      <c r="I22" s="7">
        <f ca="1">DATE(YEAR(TODAY())+1,10,1)</f>
        <v>45566</v>
      </c>
      <c r="J22" s="43">
        <v>86600</v>
      </c>
    </row>
    <row r="23" spans="2:10" ht="21" customHeight="1" x14ac:dyDescent="0.3">
      <c r="B23" s="4" t="s">
        <v>35</v>
      </c>
      <c r="C23" s="4" t="s">
        <v>15</v>
      </c>
      <c r="D23" s="4" t="s">
        <v>68</v>
      </c>
      <c r="E23" s="4" t="s">
        <v>32</v>
      </c>
      <c r="F23" s="43">
        <v>146500</v>
      </c>
      <c r="G23" s="4" t="s">
        <v>22</v>
      </c>
      <c r="H23" s="6">
        <v>0.6</v>
      </c>
      <c r="I23" s="7">
        <f ca="1">DATE(YEAR(TODAY())+1,12,1)</f>
        <v>45627</v>
      </c>
      <c r="J23" s="43">
        <v>87900</v>
      </c>
    </row>
    <row r="24" spans="2:10" ht="21" customHeight="1" x14ac:dyDescent="0.3">
      <c r="B24" s="4" t="s">
        <v>36</v>
      </c>
      <c r="C24" s="4" t="s">
        <v>12</v>
      </c>
      <c r="D24" s="4" t="s">
        <v>69</v>
      </c>
      <c r="E24" s="4" t="s">
        <v>19</v>
      </c>
      <c r="F24" s="43">
        <v>156750</v>
      </c>
      <c r="G24" s="4" t="s">
        <v>24</v>
      </c>
      <c r="H24" s="6">
        <v>0.7</v>
      </c>
      <c r="I24" s="7">
        <f ca="1">DATE(YEAR(TODAY())+1,11,1)</f>
        <v>45597</v>
      </c>
      <c r="J24" s="43">
        <v>109725</v>
      </c>
    </row>
    <row r="25" spans="2:10" ht="21" customHeight="1" x14ac:dyDescent="0.3">
      <c r="B25" s="4" t="s">
        <v>37</v>
      </c>
      <c r="C25" s="4" t="s">
        <v>8</v>
      </c>
      <c r="D25" s="4" t="s">
        <v>70</v>
      </c>
      <c r="E25" s="4" t="s">
        <v>16</v>
      </c>
      <c r="F25" s="43">
        <v>162000</v>
      </c>
      <c r="G25" s="4" t="s">
        <v>26</v>
      </c>
      <c r="H25" s="6">
        <v>0.9</v>
      </c>
      <c r="I25" s="7">
        <f ca="1">DATE(YEAR(TODAY())+1,2,1)</f>
        <v>45323</v>
      </c>
      <c r="J25" s="43">
        <v>145800</v>
      </c>
    </row>
    <row r="26" spans="2:10" ht="21" customHeight="1" x14ac:dyDescent="0.3">
      <c r="B26" s="4" t="s">
        <v>38</v>
      </c>
      <c r="C26" s="4" t="s">
        <v>12</v>
      </c>
      <c r="D26" s="4" t="s">
        <v>70</v>
      </c>
      <c r="E26" s="4" t="s">
        <v>13</v>
      </c>
      <c r="F26" s="43">
        <v>157000</v>
      </c>
      <c r="G26" s="4" t="s">
        <v>2</v>
      </c>
      <c r="H26" s="6">
        <v>1</v>
      </c>
      <c r="I26" s="7">
        <f ca="1">DATE(YEAR(TODAY())+1,3,1)</f>
        <v>45352</v>
      </c>
      <c r="J26" s="43">
        <v>157000</v>
      </c>
    </row>
    <row r="27" spans="2:10" ht="21" customHeight="1" x14ac:dyDescent="0.3">
      <c r="B27" s="4" t="s">
        <v>39</v>
      </c>
      <c r="C27" s="4" t="s">
        <v>8</v>
      </c>
      <c r="D27" s="4" t="s">
        <v>66</v>
      </c>
      <c r="E27" s="4" t="s">
        <v>32</v>
      </c>
      <c r="F27" s="43">
        <v>173000</v>
      </c>
      <c r="G27" s="4" t="s">
        <v>17</v>
      </c>
      <c r="H27" s="6">
        <v>0.4</v>
      </c>
      <c r="I27" s="7">
        <f ca="1">DATE(YEAR(TODAY())+1,4,1)</f>
        <v>45383</v>
      </c>
      <c r="J27" s="43">
        <v>69200</v>
      </c>
    </row>
    <row r="28" spans="2:10" ht="21" customHeight="1" x14ac:dyDescent="0.3">
      <c r="B28" s="4" t="s">
        <v>40</v>
      </c>
      <c r="C28" s="4" t="s">
        <v>15</v>
      </c>
      <c r="D28" s="4" t="s">
        <v>74</v>
      </c>
      <c r="E28" s="4" t="s">
        <v>13</v>
      </c>
      <c r="F28" s="43">
        <v>171000</v>
      </c>
      <c r="G28" s="4" t="s">
        <v>20</v>
      </c>
      <c r="H28" s="6">
        <v>0.5</v>
      </c>
      <c r="I28" s="7">
        <f ca="1">DATE(YEAR(TODAY())+1,8,1)</f>
        <v>45505</v>
      </c>
      <c r="J28" s="43">
        <v>85500</v>
      </c>
    </row>
    <row r="29" spans="2:10" ht="21" customHeight="1" x14ac:dyDescent="0.3">
      <c r="B29" s="4" t="s">
        <v>41</v>
      </c>
      <c r="C29" s="4" t="s">
        <v>0</v>
      </c>
      <c r="D29" s="4" t="s">
        <v>72</v>
      </c>
      <c r="E29" s="4" t="s">
        <v>5</v>
      </c>
      <c r="F29" s="43">
        <v>168000</v>
      </c>
      <c r="G29" s="4" t="s">
        <v>22</v>
      </c>
      <c r="H29" s="6">
        <v>0.6</v>
      </c>
      <c r="I29" s="7">
        <f ca="1">DATE(YEAR(TODAY())+1,9,1)</f>
        <v>45536</v>
      </c>
      <c r="J29" s="43">
        <v>100800</v>
      </c>
    </row>
  </sheetData>
  <dataValidations count="6">
    <dataValidation type="list" allowBlank="1" showInputMessage="1" showErrorMessage="1" sqref="C7:C29" xr:uid="{00000000-0002-0000-0000-000000000000}">
      <formula1>List_SalesAgents</formula1>
    </dataValidation>
    <dataValidation type="list" allowBlank="1" showInputMessage="1" showErrorMessage="1" sqref="D7:D29" xr:uid="{00000000-0002-0000-0000-000001000000}">
      <formula1>List_SalesRegions</formula1>
    </dataValidation>
    <dataValidation type="list" allowBlank="1" showInputMessage="1" showErrorMessage="1" sqref="E7:E29" xr:uid="{00000000-0002-0000-0000-000002000000}">
      <formula1>List_SalesCategories</formula1>
    </dataValidation>
    <dataValidation type="list" allowBlank="1" showInputMessage="1" showErrorMessage="1" sqref="G7:G29" xr:uid="{00000000-0002-0000-0000-000003000000}">
      <formula1>List_SalesPhases</formula1>
    </dataValidation>
    <dataValidation allowBlank="1" showInputMessage="1" showErrorMessage="1" promptTitle="Sales Forecast Template" prompt="_x000a_Enter your Company Name in cell B3._x000a__x000a_Clear the table below and enter your own Forecast Input data. To manage the available options for the dropdowns, go to Lists Tab._x000a__x000a_" sqref="A1" xr:uid="{00000000-0002-0000-0000-000004000000}"/>
    <dataValidation allowBlank="1" showInputMessage="1" showErrorMessage="1" prompt="Enter your Company Name" sqref="B3" xr:uid="{00000000-0002-0000-0000-000005000000}"/>
  </dataValidations>
  <printOptions horizontalCentered="1"/>
  <pageMargins left="0.5" right="0.5" top="0.5" bottom="0.5" header="0.3" footer="0.3"/>
  <pageSetup scale="7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20"/>
  <sheetViews>
    <sheetView showGridLines="0" showRowColHeaders="0" workbookViewId="0">
      <selection activeCell="Q8" sqref="Q8"/>
    </sheetView>
  </sheetViews>
  <sheetFormatPr defaultColWidth="8.81640625" defaultRowHeight="21" customHeight="1" x14ac:dyDescent="0.35"/>
  <cols>
    <col min="1" max="1" width="1.81640625" style="2" customWidth="1"/>
    <col min="2" max="4" width="14.81640625" style="3" customWidth="1"/>
    <col min="5" max="5" width="3.81640625" style="2" customWidth="1"/>
    <col min="6" max="14" width="8.81640625" style="2"/>
    <col min="15" max="15" width="1.81640625" style="2" customWidth="1"/>
    <col min="16" max="16" width="7.1796875" style="25" customWidth="1"/>
    <col min="17" max="18" width="12.1796875" style="25" customWidth="1"/>
    <col min="19" max="16384" width="8.81640625" style="2"/>
  </cols>
  <sheetData>
    <row r="1" spans="2:18" s="1" customFormat="1" ht="12" customHeight="1" x14ac:dyDescent="0.3">
      <c r="C1" s="5"/>
      <c r="D1" s="5"/>
      <c r="E1" s="5"/>
      <c r="K1" s="1" t="s">
        <v>52</v>
      </c>
    </row>
    <row r="2" spans="2:18" s="1" customFormat="1" ht="21.75" customHeight="1" x14ac:dyDescent="0.35">
      <c r="B2" s="28" t="s">
        <v>61</v>
      </c>
      <c r="C2" s="29"/>
      <c r="D2" s="29"/>
      <c r="E2" s="29"/>
      <c r="F2" s="30"/>
      <c r="G2" s="30"/>
      <c r="H2" s="30"/>
      <c r="I2" s="30"/>
      <c r="J2" s="30"/>
      <c r="K2" s="30"/>
      <c r="L2" s="30"/>
      <c r="M2" s="30"/>
      <c r="N2" s="30"/>
    </row>
    <row r="3" spans="2:18" s="1" customFormat="1" ht="31.5" customHeight="1" x14ac:dyDescent="0.45">
      <c r="B3" s="31"/>
      <c r="C3" s="29"/>
      <c r="D3" s="29"/>
      <c r="E3" s="29"/>
      <c r="F3" s="30"/>
      <c r="G3" s="30"/>
      <c r="H3" s="30"/>
      <c r="I3" s="30"/>
      <c r="J3" s="30"/>
      <c r="K3" s="30"/>
      <c r="L3" s="30"/>
      <c r="M3" s="30"/>
      <c r="N3" s="30"/>
    </row>
    <row r="4" spans="2:18" s="1" customFormat="1" ht="30.75" customHeight="1" x14ac:dyDescent="0.3">
      <c r="B4" s="32" t="s">
        <v>64</v>
      </c>
      <c r="C4" s="29"/>
      <c r="D4" s="29"/>
      <c r="E4" s="29"/>
      <c r="F4" s="30"/>
      <c r="G4" s="30"/>
      <c r="H4" s="30"/>
      <c r="I4" s="30"/>
      <c r="J4" s="30"/>
      <c r="K4" s="30"/>
      <c r="L4" s="30"/>
      <c r="M4" s="30"/>
      <c r="N4" s="30"/>
    </row>
    <row r="5" spans="2:18" s="1" customFormat="1" ht="21" customHeight="1" x14ac:dyDescent="0.3">
      <c r="C5" s="5"/>
      <c r="D5" s="5"/>
      <c r="E5" s="5"/>
    </row>
    <row r="6" spans="2:18" ht="21" customHeight="1" x14ac:dyDescent="0.35">
      <c r="B6" s="3" t="s">
        <v>58</v>
      </c>
      <c r="C6" s="17">
        <f ca="1">DATE(YEAR(TODAY())+1,1,1)</f>
        <v>45292</v>
      </c>
    </row>
    <row r="8" spans="2:18" ht="42" customHeight="1" x14ac:dyDescent="0.35">
      <c r="B8" s="18" t="s">
        <v>57</v>
      </c>
      <c r="C8" s="19" t="s">
        <v>60</v>
      </c>
      <c r="D8" s="20" t="s">
        <v>59</v>
      </c>
      <c r="P8" s="25" t="str">
        <f>B8</f>
        <v>Month</v>
      </c>
      <c r="Q8" s="25" t="s">
        <v>60</v>
      </c>
      <c r="R8" s="25" t="s">
        <v>59</v>
      </c>
    </row>
    <row r="9" spans="2:18" ht="21" customHeight="1" x14ac:dyDescent="0.35">
      <c r="B9" s="21">
        <f ca="1">DATE(YEAR(Starting_Month),MONTH(Starting_Month)+0,1)</f>
        <v>45292</v>
      </c>
      <c r="C9" s="35">
        <f ca="1">SUMIFS(Table_ForecastInput[Weighted Forecast],Table_ForecastInput[Forecast Close],"&gt;="&amp;'Sales Forecast'!B9,Table_ForecastInput[Forecast Close],"&lt;="&amp;DATE(YEAR('Sales Forecast'!B9),MONTH('Sales Forecast'!B9)+1,0))</f>
        <v>151600</v>
      </c>
      <c r="D9" s="36">
        <f t="shared" ref="D9:D20" ca="1" si="0">IF(ISNUMBER(D8),D8+C9,C9)</f>
        <v>151600</v>
      </c>
      <c r="P9" s="26">
        <f t="shared" ref="P9:P20" ca="1" si="1">B9</f>
        <v>45292</v>
      </c>
      <c r="Q9" s="27">
        <f ca="1">C9</f>
        <v>151600</v>
      </c>
      <c r="R9" s="27">
        <f ca="1">D9-C9</f>
        <v>0</v>
      </c>
    </row>
    <row r="10" spans="2:18" ht="21" customHeight="1" x14ac:dyDescent="0.35">
      <c r="B10" s="22">
        <f ca="1">DATE(YEAR(Starting_Month),MONTH(Starting_Month)+1,1)</f>
        <v>45323</v>
      </c>
      <c r="C10" s="37">
        <f ca="1">SUMIFS(Table_ForecastInput[Weighted Forecast],Table_ForecastInput[Forecast Close],"&gt;="&amp;'Sales Forecast'!B10,Table_ForecastInput[Forecast Close],"&lt;="&amp;DATE(YEAR('Sales Forecast'!B10),MONTH('Sales Forecast'!B10)+1,0))</f>
        <v>160320</v>
      </c>
      <c r="D10" s="38">
        <f t="shared" ca="1" si="0"/>
        <v>311920</v>
      </c>
      <c r="P10" s="26">
        <f t="shared" ca="1" si="1"/>
        <v>45323</v>
      </c>
      <c r="Q10" s="27">
        <f t="shared" ref="Q10:Q20" ca="1" si="2">C10</f>
        <v>160320</v>
      </c>
      <c r="R10" s="27">
        <f t="shared" ref="R10:R20" ca="1" si="3">D10-C10</f>
        <v>151600</v>
      </c>
    </row>
    <row r="11" spans="2:18" ht="21" customHeight="1" x14ac:dyDescent="0.35">
      <c r="B11" s="23">
        <f ca="1">DATE(YEAR(Starting_Month),MONTH(Starting_Month)+2,1)</f>
        <v>45352</v>
      </c>
      <c r="C11" s="39">
        <f ca="1">SUMIFS(Table_ForecastInput[Weighted Forecast],Table_ForecastInput[Forecast Close],"&gt;="&amp;'Sales Forecast'!B11,Table_ForecastInput[Forecast Close],"&lt;="&amp;DATE(YEAR('Sales Forecast'!B11),MONTH('Sales Forecast'!B11)+1,0))</f>
        <v>243500</v>
      </c>
      <c r="D11" s="40">
        <f t="shared" ca="1" si="0"/>
        <v>555420</v>
      </c>
      <c r="P11" s="26">
        <f t="shared" ca="1" si="1"/>
        <v>45352</v>
      </c>
      <c r="Q11" s="27">
        <f t="shared" ca="1" si="2"/>
        <v>243500</v>
      </c>
      <c r="R11" s="27">
        <f t="shared" ca="1" si="3"/>
        <v>311920</v>
      </c>
    </row>
    <row r="12" spans="2:18" ht="21" customHeight="1" x14ac:dyDescent="0.35">
      <c r="B12" s="22">
        <f ca="1">DATE(YEAR(Starting_Month),MONTH(Starting_Month)+3,1)</f>
        <v>45383</v>
      </c>
      <c r="C12" s="37">
        <f ca="1">SUMIFS(Table_ForecastInput[Weighted Forecast],Table_ForecastInput[Forecast Close],"&gt;="&amp;'Sales Forecast'!B12,Table_ForecastInput[Forecast Close],"&lt;="&amp;DATE(YEAR('Sales Forecast'!B12),MONTH('Sales Forecast'!B12)+1,0))</f>
        <v>113450</v>
      </c>
      <c r="D12" s="38">
        <f t="shared" ca="1" si="0"/>
        <v>668870</v>
      </c>
      <c r="P12" s="26">
        <f t="shared" ca="1" si="1"/>
        <v>45383</v>
      </c>
      <c r="Q12" s="27">
        <f t="shared" ca="1" si="2"/>
        <v>113450</v>
      </c>
      <c r="R12" s="27">
        <f t="shared" ca="1" si="3"/>
        <v>555420</v>
      </c>
    </row>
    <row r="13" spans="2:18" ht="21" customHeight="1" x14ac:dyDescent="0.35">
      <c r="B13" s="23">
        <f ca="1">DATE(YEAR(Starting_Month),MONTH(Starting_Month)+4,1)</f>
        <v>45413</v>
      </c>
      <c r="C13" s="39">
        <f ca="1">SUMIFS(Table_ForecastInput[Weighted Forecast],Table_ForecastInput[Forecast Close],"&gt;="&amp;'Sales Forecast'!B13,Table_ForecastInput[Forecast Close],"&lt;="&amp;DATE(YEAR('Sales Forecast'!B13),MONTH('Sales Forecast'!B13)+1,0))</f>
        <v>143200</v>
      </c>
      <c r="D13" s="40">
        <f t="shared" ca="1" si="0"/>
        <v>812070</v>
      </c>
      <c r="P13" s="26">
        <f t="shared" ca="1" si="1"/>
        <v>45413</v>
      </c>
      <c r="Q13" s="27">
        <f t="shared" ca="1" si="2"/>
        <v>143200</v>
      </c>
      <c r="R13" s="27">
        <f t="shared" ca="1" si="3"/>
        <v>668870</v>
      </c>
    </row>
    <row r="14" spans="2:18" ht="21" customHeight="1" x14ac:dyDescent="0.35">
      <c r="B14" s="22">
        <f ca="1">DATE(YEAR(Starting_Month),MONTH(Starting_Month)+5,1)</f>
        <v>45444</v>
      </c>
      <c r="C14" s="37">
        <f ca="1">SUMIFS(Table_ForecastInput[Weighted Forecast],Table_ForecastInput[Forecast Close],"&gt;="&amp;'Sales Forecast'!B14,Table_ForecastInput[Forecast Close],"&lt;="&amp;DATE(YEAR('Sales Forecast'!B14),MONTH('Sales Forecast'!B14)+1,0))</f>
        <v>134000</v>
      </c>
      <c r="D14" s="38">
        <f t="shared" ca="1" si="0"/>
        <v>946070</v>
      </c>
      <c r="P14" s="26">
        <f t="shared" ca="1" si="1"/>
        <v>45444</v>
      </c>
      <c r="Q14" s="27">
        <f t="shared" ca="1" si="2"/>
        <v>134000</v>
      </c>
      <c r="R14" s="27">
        <f t="shared" ca="1" si="3"/>
        <v>812070</v>
      </c>
    </row>
    <row r="15" spans="2:18" ht="21" customHeight="1" x14ac:dyDescent="0.35">
      <c r="B15" s="23">
        <f ca="1">DATE(YEAR(Starting_Month),MONTH(Starting_Month)+6,1)</f>
        <v>45474</v>
      </c>
      <c r="C15" s="39">
        <f ca="1">SUMIFS(Table_ForecastInput[Weighted Forecast],Table_ForecastInput[Forecast Close],"&gt;="&amp;'Sales Forecast'!B15,Table_ForecastInput[Forecast Close],"&lt;="&amp;DATE(YEAR('Sales Forecast'!B15),MONTH('Sales Forecast'!B15)+1,0))</f>
        <v>89400</v>
      </c>
      <c r="D15" s="40">
        <f t="shared" ca="1" si="0"/>
        <v>1035470</v>
      </c>
      <c r="P15" s="26">
        <f t="shared" ca="1" si="1"/>
        <v>45474</v>
      </c>
      <c r="Q15" s="27">
        <f t="shared" ca="1" si="2"/>
        <v>89400</v>
      </c>
      <c r="R15" s="27">
        <f t="shared" ca="1" si="3"/>
        <v>946070</v>
      </c>
    </row>
    <row r="16" spans="2:18" ht="21" customHeight="1" x14ac:dyDescent="0.35">
      <c r="B16" s="22">
        <f ca="1">DATE(YEAR(Starting_Month),MONTH(Starting_Month)+7,1)</f>
        <v>45505</v>
      </c>
      <c r="C16" s="37">
        <f ca="1">SUMIFS(Table_ForecastInput[Weighted Forecast],Table_ForecastInput[Forecast Close],"&gt;="&amp;'Sales Forecast'!B16,Table_ForecastInput[Forecast Close],"&lt;="&amp;DATE(YEAR('Sales Forecast'!B16),MONTH('Sales Forecast'!B16)+1,0))</f>
        <v>184900</v>
      </c>
      <c r="D16" s="38">
        <f t="shared" ca="1" si="0"/>
        <v>1220370</v>
      </c>
      <c r="P16" s="26">
        <f t="shared" ca="1" si="1"/>
        <v>45505</v>
      </c>
      <c r="Q16" s="27">
        <f t="shared" ca="1" si="2"/>
        <v>184900</v>
      </c>
      <c r="R16" s="27">
        <f t="shared" ca="1" si="3"/>
        <v>1035470</v>
      </c>
    </row>
    <row r="17" spans="2:18" ht="21" customHeight="1" x14ac:dyDescent="0.35">
      <c r="B17" s="23">
        <f ca="1">DATE(YEAR(Starting_Month),MONTH(Starting_Month)+8,1)</f>
        <v>45536</v>
      </c>
      <c r="C17" s="39">
        <f ca="1">SUMIFS(Table_ForecastInput[Weighted Forecast],Table_ForecastInput[Forecast Close],"&gt;="&amp;'Sales Forecast'!B17,Table_ForecastInput[Forecast Close],"&lt;="&amp;DATE(YEAR('Sales Forecast'!B17),MONTH('Sales Forecast'!B17)+1,0))</f>
        <v>100800</v>
      </c>
      <c r="D17" s="40">
        <f t="shared" ca="1" si="0"/>
        <v>1321170</v>
      </c>
      <c r="P17" s="26">
        <f t="shared" ca="1" si="1"/>
        <v>45536</v>
      </c>
      <c r="Q17" s="27">
        <f t="shared" ca="1" si="2"/>
        <v>100800</v>
      </c>
      <c r="R17" s="27">
        <f t="shared" ca="1" si="3"/>
        <v>1220370</v>
      </c>
    </row>
    <row r="18" spans="2:18" ht="21" customHeight="1" x14ac:dyDescent="0.35">
      <c r="B18" s="22">
        <f ca="1">DATE(YEAR(Starting_Month),MONTH(Starting_Month)+9,1)</f>
        <v>45566</v>
      </c>
      <c r="C18" s="37">
        <f ca="1">SUMIFS(Table_ForecastInput[Weighted Forecast],Table_ForecastInput[Forecast Close],"&gt;="&amp;'Sales Forecast'!B18,Table_ForecastInput[Forecast Close],"&lt;="&amp;DATE(YEAR('Sales Forecast'!B18),MONTH('Sales Forecast'!B18)+1,0))</f>
        <v>241850</v>
      </c>
      <c r="D18" s="38">
        <f t="shared" ca="1" si="0"/>
        <v>1563020</v>
      </c>
      <c r="P18" s="26">
        <f t="shared" ca="1" si="1"/>
        <v>45566</v>
      </c>
      <c r="Q18" s="27">
        <f t="shared" ca="1" si="2"/>
        <v>241850</v>
      </c>
      <c r="R18" s="27">
        <f t="shared" ca="1" si="3"/>
        <v>1321170</v>
      </c>
    </row>
    <row r="19" spans="2:18" ht="21" customHeight="1" x14ac:dyDescent="0.35">
      <c r="B19" s="23">
        <f ca="1">DATE(YEAR(Starting_Month),MONTH(Starting_Month)+10,1)</f>
        <v>45597</v>
      </c>
      <c r="C19" s="39">
        <f ca="1">SUMIFS(Table_ForecastInput[Weighted Forecast],Table_ForecastInput[Forecast Close],"&gt;="&amp;'Sales Forecast'!B19,Table_ForecastInput[Forecast Close],"&lt;="&amp;DATE(YEAR('Sales Forecast'!B19),MONTH('Sales Forecast'!B19)+1,0))</f>
        <v>142425</v>
      </c>
      <c r="D19" s="40">
        <f t="shared" ca="1" si="0"/>
        <v>1705445</v>
      </c>
      <c r="P19" s="26">
        <f t="shared" ca="1" si="1"/>
        <v>45597</v>
      </c>
      <c r="Q19" s="27">
        <f t="shared" ca="1" si="2"/>
        <v>142425</v>
      </c>
      <c r="R19" s="27">
        <f t="shared" ca="1" si="3"/>
        <v>1563020</v>
      </c>
    </row>
    <row r="20" spans="2:18" ht="21" customHeight="1" x14ac:dyDescent="0.35">
      <c r="B20" s="24">
        <f ca="1">DATE(YEAR(Starting_Month),MONTH(Starting_Month)+11,1)</f>
        <v>45627</v>
      </c>
      <c r="C20" s="41">
        <f ca="1">SUMIFS(Table_ForecastInput[Weighted Forecast],Table_ForecastInput[Forecast Close],"&gt;="&amp;'Sales Forecast'!B20,Table_ForecastInput[Forecast Close],"&lt;="&amp;DATE(YEAR('Sales Forecast'!B20),MONTH('Sales Forecast'!B20)+1,0))</f>
        <v>243400</v>
      </c>
      <c r="D20" s="42">
        <f t="shared" ca="1" si="0"/>
        <v>1948845</v>
      </c>
      <c r="P20" s="26">
        <f t="shared" ca="1" si="1"/>
        <v>45627</v>
      </c>
      <c r="Q20" s="27">
        <f t="shared" ca="1" si="2"/>
        <v>243400</v>
      </c>
      <c r="R20" s="27">
        <f t="shared" ca="1" si="3"/>
        <v>1705445</v>
      </c>
    </row>
  </sheetData>
  <dataValidations count="2">
    <dataValidation allowBlank="1" showInputMessage="1" showErrorMessage="1" prompt="Enter a starting date in cell C6. _x000a__x000a_The table and the chart will show a one-year forecast using data in the Forecast Input tab." sqref="A1" xr:uid="{00000000-0002-0000-0100-000000000000}"/>
    <dataValidation allowBlank="1" showInputMessage="1" showErrorMessage="1" prompt="Enter a date from when the one-year forecast will start" sqref="C6" xr:uid="{00000000-0002-0000-0100-000001000000}"/>
  </dataValidations>
  <pageMargins left="0.5" right="0.5" top="0.5" bottom="0.5" header="0.3" footer="0.3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2"/>
  <sheetViews>
    <sheetView showGridLines="0" workbookViewId="0">
      <pane ySplit="3" topLeftCell="A4" activePane="bottomLeft" state="frozen"/>
      <selection pane="bottomLeft" activeCell="H13" sqref="H13"/>
    </sheetView>
  </sheetViews>
  <sheetFormatPr defaultColWidth="8.81640625" defaultRowHeight="21" customHeight="1" x14ac:dyDescent="0.35"/>
  <cols>
    <col min="1" max="1" width="1.81640625" style="10" customWidth="1"/>
    <col min="2" max="2" width="16.81640625" style="11" customWidth="1"/>
    <col min="3" max="3" width="1.81640625" style="10" customWidth="1"/>
    <col min="4" max="4" width="16.81640625" style="11" customWidth="1"/>
    <col min="5" max="5" width="1.81640625" style="10" customWidth="1"/>
    <col min="6" max="6" width="16.81640625" style="11" customWidth="1"/>
    <col min="7" max="7" width="1.81640625" style="10" customWidth="1"/>
    <col min="8" max="8" width="16.81640625" style="11" customWidth="1"/>
    <col min="9" max="9" width="1.81640625" style="10" customWidth="1"/>
    <col min="10" max="16384" width="8.81640625" style="10"/>
  </cols>
  <sheetData>
    <row r="1" spans="2:8" s="8" customFormat="1" ht="39.75" customHeight="1" x14ac:dyDescent="0.4">
      <c r="B1" s="16" t="s">
        <v>51</v>
      </c>
      <c r="C1" s="9"/>
      <c r="D1" s="12"/>
      <c r="E1" s="9"/>
      <c r="F1" s="12"/>
      <c r="G1" s="9"/>
      <c r="H1" s="12"/>
    </row>
    <row r="2" spans="2:8" ht="12" customHeight="1" x14ac:dyDescent="0.35"/>
    <row r="3" spans="2:8" ht="42" customHeight="1" x14ac:dyDescent="0.35">
      <c r="B3" s="11" t="s">
        <v>54</v>
      </c>
      <c r="D3" s="11" t="s">
        <v>53</v>
      </c>
      <c r="F3" s="11" t="s">
        <v>55</v>
      </c>
      <c r="H3" s="11" t="s">
        <v>56</v>
      </c>
    </row>
    <row r="4" spans="2:8" ht="21" customHeight="1" x14ac:dyDescent="0.35">
      <c r="B4" s="11" t="s">
        <v>0</v>
      </c>
      <c r="D4" s="11" t="s">
        <v>66</v>
      </c>
      <c r="F4" s="11" t="s">
        <v>1</v>
      </c>
      <c r="H4" s="11" t="s">
        <v>10</v>
      </c>
    </row>
    <row r="5" spans="2:8" ht="21" customHeight="1" x14ac:dyDescent="0.35">
      <c r="B5" s="11" t="s">
        <v>4</v>
      </c>
      <c r="D5" s="11" t="s">
        <v>67</v>
      </c>
      <c r="F5" s="11" t="s">
        <v>13</v>
      </c>
      <c r="H5" s="11" t="s">
        <v>6</v>
      </c>
    </row>
    <row r="6" spans="2:8" ht="21" customHeight="1" x14ac:dyDescent="0.35">
      <c r="B6" s="11" t="s">
        <v>8</v>
      </c>
      <c r="D6" s="11" t="s">
        <v>68</v>
      </c>
      <c r="F6" s="11" t="s">
        <v>5</v>
      </c>
      <c r="H6" s="11" t="s">
        <v>20</v>
      </c>
    </row>
    <row r="7" spans="2:8" ht="21" customHeight="1" x14ac:dyDescent="0.35">
      <c r="B7" s="11" t="s">
        <v>12</v>
      </c>
      <c r="D7" s="11" t="s">
        <v>69</v>
      </c>
      <c r="F7" s="11" t="s">
        <v>16</v>
      </c>
      <c r="H7" s="11" t="s">
        <v>22</v>
      </c>
    </row>
    <row r="8" spans="2:8" ht="21" customHeight="1" x14ac:dyDescent="0.35">
      <c r="B8" s="11" t="s">
        <v>15</v>
      </c>
      <c r="D8" s="11" t="s">
        <v>70</v>
      </c>
      <c r="F8" s="11" t="s">
        <v>32</v>
      </c>
      <c r="H8" s="11" t="s">
        <v>24</v>
      </c>
    </row>
    <row r="9" spans="2:8" ht="21" customHeight="1" x14ac:dyDescent="0.35">
      <c r="D9" s="11" t="s">
        <v>71</v>
      </c>
      <c r="F9" s="11" t="s">
        <v>19</v>
      </c>
      <c r="H9" s="11" t="s">
        <v>26</v>
      </c>
    </row>
    <row r="10" spans="2:8" ht="21" customHeight="1" x14ac:dyDescent="0.35">
      <c r="D10" s="11" t="s">
        <v>72</v>
      </c>
      <c r="F10" s="11" t="s">
        <v>9</v>
      </c>
      <c r="H10" s="11" t="s">
        <v>2</v>
      </c>
    </row>
    <row r="11" spans="2:8" ht="21" customHeight="1" x14ac:dyDescent="0.35">
      <c r="D11" s="11" t="s">
        <v>73</v>
      </c>
      <c r="H11" s="11" t="s">
        <v>17</v>
      </c>
    </row>
    <row r="12" spans="2:8" ht="21" customHeight="1" x14ac:dyDescent="0.35">
      <c r="D12" s="11" t="s">
        <v>74</v>
      </c>
      <c r="H12" s="11" t="s">
        <v>75</v>
      </c>
    </row>
  </sheetData>
  <sortState xmlns:xlrd2="http://schemas.microsoft.com/office/spreadsheetml/2017/richdata2" ref="F4:F10">
    <sortCondition ref="F4:F10"/>
  </sortState>
  <dataValidations count="1">
    <dataValidation allowBlank="1" showInputMessage="1" showErrorMessage="1" prompt="From this tab, you can manage the available options of the dropdown fields in the Forecast Input tab." sqref="A1" xr:uid="{00000000-0002-0000-0200-000000000000}"/>
  </dataValidation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29D4E-D296-4F6D-9847-F69359A74D5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F4667B3D-EF76-41CA-BAA5-65992DA14C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06A2D-DCDA-4AD2-88B3-F7DA590A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TM11628816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Forecast Input</vt:lpstr>
      <vt:lpstr>Sales Forecast</vt:lpstr>
      <vt:lpstr>Lists</vt:lpstr>
      <vt:lpstr>List_SalesAgents</vt:lpstr>
      <vt:lpstr>List_SalesCategories</vt:lpstr>
      <vt:lpstr>List_SalesPhases</vt:lpstr>
      <vt:lpstr>List_SalesRegions</vt:lpstr>
      <vt:lpstr>'Sales Forecast'!Print_Area</vt:lpstr>
      <vt:lpstr>Starting_Month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2019-02-19T22:00:27Z</dcterms:created>
  <dcterms:modified xsi:type="dcterms:W3CDTF">2023-12-05T10:13:39Z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