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ekly timesheet" sheetId="1" state="visible" r:id="rId1"/>
    <sheet xmlns:r="http://schemas.openxmlformats.org/officeDocument/2006/relationships" name="BCEA hours and pay rules" sheetId="2" state="visible" r:id="rId2"/>
  </sheets>
  <definedNames/>
  <calcPr calcId="124519" fullCalcOnLoad="1"/>
</workbook>
</file>

<file path=xl/styles.xml><?xml version="1.0" encoding="utf-8"?>
<styleSheet xmlns="http://schemas.openxmlformats.org/spreadsheetml/2006/main">
  <numFmts count="6">
    <numFmt numFmtId="164" formatCode="DD MMM YYYY"/>
    <numFmt numFmtId="165" formatCode="&quot;R&quot; #,##0.00"/>
    <numFmt numFmtId="166" formatCode="HH:MM"/>
    <numFmt numFmtId="167" formatCode="0.00;-0.00;"/>
    <numFmt numFmtId="168" formatCode="0.00&quot; x&quot;;;"/>
    <numFmt numFmtId="169" formatCode="&quot;R&quot; #,##0.00;-&quot;R&quot; #,##0.00;;"/>
  </numFmts>
  <fonts count="20">
    <font>
      <name val="Calibri"/>
      <family val="2"/>
      <color theme="1"/>
      <sz val="11"/>
      <scheme val="minor"/>
    </font>
    <font>
      <name val="Arial"/>
      <b val="1"/>
      <color rgb="00191C4A"/>
      <sz val="16"/>
    </font>
    <font>
      <name val="Arial"/>
      <i val="1"/>
      <color rgb="006B6870"/>
      <sz val="9"/>
    </font>
    <font>
      <name val="Arial"/>
      <b val="1"/>
      <color rgb="0021759B"/>
      <sz val="10"/>
    </font>
    <font>
      <name val="Arial"/>
      <color rgb="0021759B"/>
      <sz val="9"/>
    </font>
    <font>
      <name val="Arial"/>
      <b val="1"/>
      <color rgb="00FFFFFF"/>
      <sz val="10"/>
    </font>
    <font>
      <name val="Arial"/>
      <color rgb="00222222"/>
      <sz val="10"/>
    </font>
    <font>
      <name val="Arial"/>
      <color rgb="000000FF"/>
      <sz val="10"/>
    </font>
    <font>
      <name val="Arial"/>
      <color rgb="00191C4A"/>
      <sz val="10"/>
    </font>
    <font>
      <name val="Arial"/>
      <i val="1"/>
      <color rgb="006B6870"/>
      <sz val="8.5"/>
    </font>
    <font>
      <name val="Arial"/>
      <b val="1"/>
      <color rgb="00FFFFFF"/>
      <sz val="8.5"/>
    </font>
    <font>
      <name val="Arial"/>
      <b val="1"/>
      <color rgb="00191C4A"/>
      <sz val="9.5"/>
    </font>
    <font>
      <name val="Arial"/>
      <color rgb="00191C4A"/>
      <sz val="9.5"/>
    </font>
    <font>
      <name val="Arial"/>
      <color rgb="000000FF"/>
      <sz val="9.5"/>
    </font>
    <font>
      <name val="Arial"/>
      <b val="1"/>
      <color rgb="00191C4A"/>
      <sz val="10"/>
    </font>
    <font>
      <name val="Arial"/>
      <color rgb="00222222"/>
      <sz val="9.5"/>
    </font>
    <font>
      <name val="Arial"/>
      <i val="1"/>
      <color rgb="00C4830A"/>
      <sz val="8.5"/>
    </font>
    <font>
      <name val="Arial"/>
      <color rgb="006B6870"/>
      <sz val="9"/>
    </font>
    <font>
      <name val="Arial"/>
      <b val="1"/>
      <color rgb="00191C4A"/>
      <sz val="11"/>
    </font>
    <font>
      <name val="Arial"/>
      <b val="1"/>
      <color rgb="00191C4A"/>
      <sz val="9"/>
    </font>
  </fonts>
  <fills count="6">
    <fill>
      <patternFill/>
    </fill>
    <fill>
      <patternFill patternType="gray125"/>
    </fill>
    <fill>
      <patternFill patternType="solid">
        <fgColor rgb="00191C4A"/>
      </patternFill>
    </fill>
    <fill>
      <patternFill patternType="solid">
        <fgColor rgb="00FFFFFF"/>
      </patternFill>
    </fill>
    <fill>
      <patternFill patternType="solid">
        <fgColor rgb="00F7F6F2"/>
      </patternFill>
    </fill>
    <fill>
      <patternFill patternType="solid">
        <fgColor rgb="00E8E9F2"/>
      </patternFill>
    </fill>
  </fills>
  <borders count="9">
    <border>
      <left/>
      <right/>
      <top/>
      <bottom/>
      <diagonal/>
    </border>
    <border>
      <bottom style="medium">
        <color rgb="00D7B428"/>
      </bottom>
    </border>
    <border/>
    <border>
      <left style="thin">
        <color rgb="00E0DDD4"/>
      </left>
      <right style="thin">
        <color rgb="00E0DDD4"/>
      </right>
      <top style="thin">
        <color rgb="00E0DDD4"/>
      </top>
      <bottom style="thin">
        <color rgb="00E0DDD4"/>
      </bottom>
    </border>
    <border>
      <top style="thin">
        <color rgb="00191C4A"/>
      </top>
      <bottom style="double">
        <color rgb="00191C4A"/>
      </bottom>
    </border>
    <border>
      <left/>
      <right/>
      <top style="thin">
        <color rgb="00E0DDD4"/>
      </top>
      <bottom/>
      <diagonal/>
    </border>
    <border>
      <left/>
      <right style="thin">
        <color rgb="00E0DDD4"/>
      </right>
      <top style="thin">
        <color rgb="00E0DDD4"/>
      </top>
      <bottom/>
      <diagonal/>
    </border>
    <border>
      <left/>
      <right/>
      <top style="thin">
        <color rgb="00E0DDD4"/>
      </top>
      <bottom style="thin">
        <color rgb="00E0DDD4"/>
      </bottom>
      <diagonal/>
    </border>
    <border>
      <left/>
      <right style="thin">
        <color rgb="00E0DDD4"/>
      </right>
      <top style="thin">
        <color rgb="00E0DDD4"/>
      </top>
      <bottom style="thin">
        <color rgb="00E0DDD4"/>
      </bottom>
      <diagonal/>
    </border>
  </borders>
  <cellStyleXfs count="1">
    <xf numFmtId="0" fontId="0" fillId="0" borderId="0"/>
  </cellStyleXfs>
  <cellXfs count="54">
    <xf numFmtId="0" fontId="0" fillId="0" borderId="0" pivotButton="0" quotePrefix="0" xfId="0"/>
    <xf numFmtId="0" fontId="1" fillId="0" borderId="0" applyAlignment="1" pivotButton="0" quotePrefix="0" xfId="0">
      <alignment vertical="center"/>
    </xf>
    <xf numFmtId="0" fontId="2" fillId="0" borderId="0" pivotButton="0" quotePrefix="0" xfId="0"/>
    <xf numFmtId="0" fontId="0" fillId="0" borderId="1" pivotButton="0" quotePrefix="0" xfId="0"/>
    <xf numFmtId="0" fontId="3" fillId="0" borderId="0" pivotButton="0" quotePrefix="0" xfId="0"/>
    <xf numFmtId="0" fontId="4" fillId="0" borderId="0" applyAlignment="1" pivotButton="0" quotePrefix="0" xfId="0">
      <alignment horizontal="right"/>
    </xf>
    <xf numFmtId="0" fontId="4" fillId="0" borderId="0" pivotButton="0" quotePrefix="0" xfId="0"/>
    <xf numFmtId="0" fontId="5" fillId="2" borderId="2" applyAlignment="1" pivotButton="0" quotePrefix="0" xfId="0">
      <alignment vertical="center" indent="1"/>
    </xf>
    <xf numFmtId="0" fontId="0" fillId="2" borderId="2" pivotButton="0" quotePrefix="0" xfId="0"/>
    <xf numFmtId="0" fontId="6" fillId="0" borderId="0" applyAlignment="1" pivotButton="0" quotePrefix="0" xfId="0">
      <alignment vertical="center" indent="1"/>
    </xf>
    <xf numFmtId="0" fontId="7" fillId="3" borderId="3" applyAlignment="1" pivotButton="0" quotePrefix="0" xfId="0">
      <alignment horizontal="left" vertical="center" indent="1"/>
    </xf>
    <xf numFmtId="0" fontId="0" fillId="3" borderId="3" pivotButton="0" quotePrefix="0" xfId="0"/>
    <xf numFmtId="164" fontId="7" fillId="3" borderId="3" applyAlignment="1" pivotButton="0" quotePrefix="0" xfId="0">
      <alignment horizontal="left" vertical="center"/>
    </xf>
    <xf numFmtId="164" fontId="8" fillId="4" borderId="3" applyAlignment="1" pivotButton="0" quotePrefix="0" xfId="0">
      <alignment horizontal="left" vertical="center" indent="1"/>
    </xf>
    <xf numFmtId="0" fontId="0" fillId="4" borderId="3" pivotButton="0" quotePrefix="0" xfId="0"/>
    <xf numFmtId="165" fontId="7" fillId="3" borderId="3" applyAlignment="1" pivotButton="0" quotePrefix="0" xfId="0">
      <alignment horizontal="right" vertical="center" indent="1"/>
    </xf>
    <xf numFmtId="2" fontId="7" fillId="3" borderId="3" applyAlignment="1" pivotButton="0" quotePrefix="0" xfId="0">
      <alignment horizontal="right" vertical="center"/>
    </xf>
    <xf numFmtId="0" fontId="7" fillId="3" borderId="3" applyAlignment="1" pivotButton="0" quotePrefix="0" xfId="0">
      <alignment horizontal="left" vertical="center"/>
    </xf>
    <xf numFmtId="1" fontId="8" fillId="4" borderId="3" applyAlignment="1" pivotButton="0" quotePrefix="0" xfId="0">
      <alignment horizontal="right" vertical="center" indent="1"/>
    </xf>
    <xf numFmtId="2" fontId="8" fillId="4" borderId="3" applyAlignment="1" pivotButton="0" quotePrefix="0" xfId="0">
      <alignment horizontal="right" vertical="center" indent="1"/>
    </xf>
    <xf numFmtId="165" fontId="8" fillId="4" borderId="3" applyAlignment="1" pivotButton="0" quotePrefix="0" xfId="0">
      <alignment horizontal="right" vertical="center" indent="1"/>
    </xf>
    <xf numFmtId="0" fontId="9" fillId="0" borderId="0" applyAlignment="1" pivotButton="0" quotePrefix="0" xfId="0">
      <alignment vertical="top" wrapText="1" indent="1"/>
    </xf>
    <xf numFmtId="0" fontId="10" fillId="2" borderId="3" applyAlignment="1" pivotButton="0" quotePrefix="0" xfId="0">
      <alignment horizontal="center" vertical="center" wrapText="1"/>
    </xf>
    <xf numFmtId="0" fontId="11" fillId="0" borderId="0" applyAlignment="1" pivotButton="0" quotePrefix="0" xfId="0">
      <alignment vertical="center" indent="1"/>
    </xf>
    <xf numFmtId="164" fontId="12" fillId="4" borderId="3" applyAlignment="1" pivotButton="0" quotePrefix="0" xfId="0">
      <alignment horizontal="left" vertical="center" indent="1"/>
    </xf>
    <xf numFmtId="0" fontId="13" fillId="3" borderId="3" applyAlignment="1" pivotButton="0" quotePrefix="0" xfId="0">
      <alignment horizontal="left" vertical="center"/>
    </xf>
    <xf numFmtId="166" fontId="13" fillId="3" borderId="3" applyAlignment="1" pivotButton="0" quotePrefix="0" xfId="0">
      <alignment horizontal="center" vertical="center"/>
    </xf>
    <xf numFmtId="1" fontId="13" fillId="3" borderId="3" applyAlignment="1" pivotButton="0" quotePrefix="0" xfId="0">
      <alignment horizontal="center" vertical="center"/>
    </xf>
    <xf numFmtId="167" fontId="12" fillId="4" borderId="3" applyAlignment="1" pivotButton="0" quotePrefix="0" xfId="0">
      <alignment horizontal="right" vertical="center" indent="1"/>
    </xf>
    <xf numFmtId="168" fontId="12" fillId="4" borderId="3" applyAlignment="1" pivotButton="0" quotePrefix="0" xfId="0">
      <alignment horizontal="right" vertical="center" indent="1"/>
    </xf>
    <xf numFmtId="169" fontId="12" fillId="4" borderId="3" applyAlignment="1" pivotButton="0" quotePrefix="0" xfId="0">
      <alignment horizontal="right" vertical="center" indent="1"/>
    </xf>
    <xf numFmtId="0" fontId="14" fillId="5" borderId="4" applyAlignment="1" pivotButton="0" quotePrefix="0" xfId="0">
      <alignment vertical="center" indent="1"/>
    </xf>
    <xf numFmtId="0" fontId="0" fillId="5" borderId="4" pivotButton="0" quotePrefix="0" xfId="0"/>
    <xf numFmtId="2" fontId="14" fillId="5" borderId="4" applyAlignment="1" pivotButton="0" quotePrefix="0" xfId="0">
      <alignment horizontal="right" vertical="center" indent="1"/>
    </xf>
    <xf numFmtId="165" fontId="14" fillId="5" borderId="4" applyAlignment="1" pivotButton="0" quotePrefix="0" xfId="0">
      <alignment horizontal="right" vertical="center" indent="1"/>
    </xf>
    <xf numFmtId="0" fontId="10" fillId="2" borderId="3" applyAlignment="1" pivotButton="0" quotePrefix="0" xfId="0">
      <alignment horizontal="left" vertical="center" wrapText="1" indent="1"/>
    </xf>
    <xf numFmtId="0" fontId="0" fillId="0" borderId="7" pivotButton="0" quotePrefix="0" xfId="0"/>
    <xf numFmtId="0" fontId="0" fillId="0" borderId="8" pivotButton="0" quotePrefix="0" xfId="0"/>
    <xf numFmtId="0" fontId="15" fillId="0" borderId="0" applyAlignment="1" pivotButton="0" quotePrefix="0" xfId="0">
      <alignment vertical="center" indent="1"/>
    </xf>
    <xf numFmtId="2" fontId="11" fillId="4" borderId="3" applyAlignment="1" pivotButton="0" quotePrefix="0" xfId="0">
      <alignment horizontal="right" vertical="center" indent="1"/>
    </xf>
    <xf numFmtId="49" fontId="12" fillId="4" borderId="3" applyAlignment="1" pivotButton="0" quotePrefix="0" xfId="0">
      <alignment horizontal="left" vertical="center" wrapText="1" indent="1"/>
    </xf>
    <xf numFmtId="165" fontId="11" fillId="4" borderId="3" applyAlignment="1" pivotButton="0" quotePrefix="0" xfId="0">
      <alignment horizontal="right" vertical="center" indent="1"/>
    </xf>
    <xf numFmtId="0" fontId="16" fillId="0" borderId="0" applyAlignment="1" pivotButton="0" quotePrefix="0" xfId="0">
      <alignment vertical="top" wrapText="1" indent="1"/>
    </xf>
    <xf numFmtId="165" fontId="12" fillId="4" borderId="3" applyAlignment="1" pivotButton="0" quotePrefix="0" xfId="0">
      <alignment horizontal="right" vertical="center" indent="1"/>
    </xf>
    <xf numFmtId="0" fontId="17" fillId="0" borderId="0" applyAlignment="1" pivotButton="0" quotePrefix="0" xfId="0">
      <alignment vertical="center" indent="1"/>
    </xf>
    <xf numFmtId="0" fontId="14" fillId="5" borderId="4" applyAlignment="1" pivotButton="0" quotePrefix="0" xfId="0">
      <alignment vertical="center" indent="1"/>
    </xf>
    <xf numFmtId="165" fontId="18" fillId="5" borderId="4" applyAlignment="1" pivotButton="0" quotePrefix="0" xfId="0">
      <alignment horizontal="right" vertical="center" indent="1"/>
    </xf>
    <xf numFmtId="0" fontId="13" fillId="3" borderId="3" applyAlignment="1" pivotButton="0" quotePrefix="0" xfId="0">
      <alignment horizontal="left" vertical="center" indent="1"/>
    </xf>
    <xf numFmtId="164" fontId="13" fillId="3" borderId="3" applyAlignment="1" pivotButton="0" quotePrefix="0" xfId="0">
      <alignment horizontal="left" vertical="center"/>
    </xf>
    <xf numFmtId="0" fontId="19" fillId="5" borderId="0" applyAlignment="1" pivotButton="0" quotePrefix="0" xfId="0">
      <alignment vertical="center" indent="1"/>
    </xf>
    <xf numFmtId="0" fontId="0" fillId="5" borderId="0" pivotButton="0" quotePrefix="0" xfId="0"/>
    <xf numFmtId="0" fontId="11" fillId="0" borderId="3" applyAlignment="1" pivotButton="0" quotePrefix="0" xfId="0">
      <alignment vertical="top" wrapText="1" indent="1"/>
    </xf>
    <xf numFmtId="0" fontId="15" fillId="0" borderId="3" applyAlignment="1" pivotButton="0" quotePrefix="0" xfId="0">
      <alignment vertical="top" wrapText="1" indent="1"/>
    </xf>
    <xf numFmtId="0" fontId="17" fillId="0" borderId="3" applyAlignment="1" pivotButton="0" quotePrefix="0" xfId="0">
      <alignment vertical="top" wrapText="1" indent="1"/>
    </xf>
  </cellXfs>
  <cellStyles count="1">
    <cellStyle name="Normal" xfId="0" builtinId="0" hidden="0"/>
  </cellStyles>
  <dxfs count="3">
    <dxf>
      <font>
        <name val="Arial"/>
        <b val="1"/>
        <color rgb="00FFFFFF"/>
        <sz val="9.5"/>
      </font>
      <fill>
        <patternFill patternType="solid">
          <fgColor rgb="00A32D2D"/>
        </patternFill>
      </fill>
    </dxf>
    <dxf>
      <font>
        <name val="Arial"/>
        <color rgb="001D9E75"/>
        <sz val="9.5"/>
      </font>
    </dxf>
    <dxf>
      <font>
        <name val="Arial"/>
        <b val="1"/>
        <color rgb="00FFFFFF"/>
        <sz val="10"/>
      </font>
      <fill>
        <patternFill patternType="solid">
          <fgColor rgb="00A32D2D"/>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191C4A"/>
    <outlinePr summaryBelow="1" summaryRight="1"/>
    <pageSetUpPr fitToPage="1"/>
  </sheetPr>
  <dimension ref="A1:M60"/>
  <sheetViews>
    <sheetView showGridLines="0" workbookViewId="0">
      <pane ySplit="4" topLeftCell="A5" activePane="bottomLeft" state="frozen"/>
      <selection pane="bottomLeft" activeCell="A1" sqref="A1"/>
    </sheetView>
  </sheetViews>
  <sheetFormatPr baseColWidth="8" defaultRowHeight="15"/>
  <cols>
    <col width="11" customWidth="1" min="1" max="1"/>
    <col width="12" customWidth="1" min="2" max="2"/>
    <col width="22" customWidth="1" min="3" max="3"/>
    <col width="9" customWidth="1" min="4" max="4"/>
    <col width="9" customWidth="1" min="5" max="5"/>
    <col width="10" customWidth="1" min="6" max="6"/>
    <col width="10" customWidth="1" min="7" max="7"/>
    <col width="10" customWidth="1" min="8" max="8"/>
    <col width="10" customWidth="1" min="9" max="9"/>
    <col width="14" customWidth="1" min="10" max="10"/>
    <col width="9" customWidth="1" min="11" max="11"/>
    <col width="13" customWidth="1" min="12" max="12"/>
    <col width="19" customWidth="1" min="13" max="13"/>
  </cols>
  <sheetData>
    <row r="1" ht="26" customHeight="1">
      <c r="A1" s="1" t="inlineStr">
        <is>
          <t>WEEKLY TIMESHEET</t>
        </is>
      </c>
    </row>
    <row r="2" ht="14" customHeight="1">
      <c r="A2" s="2" t="inlineStr">
        <is>
          <t>Template C1 | Hourly and weekly paid employees | Basic Conditions of Employment Act 75 of 1997, sections 9, 10, 16 and 18</t>
        </is>
      </c>
    </row>
    <row r="3" ht="4" customHeight="1">
      <c r="A3" s="3" t="n"/>
      <c r="B3" s="3" t="n"/>
      <c r="C3" s="3" t="n"/>
      <c r="D3" s="3" t="n"/>
      <c r="E3" s="3" t="n"/>
      <c r="F3" s="3" t="n"/>
      <c r="G3" s="3" t="n"/>
      <c r="H3" s="3" t="n"/>
      <c r="I3" s="3" t="n"/>
      <c r="J3" s="3" t="n"/>
      <c r="K3" s="3" t="n"/>
      <c r="L3" s="3" t="n"/>
      <c r="M3" s="3" t="n"/>
    </row>
    <row r="4" ht="15" customHeight="1">
      <c r="A4" s="4" t="inlineStr">
        <is>
          <t>[YOUR COMPANY NAME]</t>
        </is>
      </c>
      <c r="L4" s="5" t="inlineStr">
        <is>
          <t>[ Insert your logo in the space above ]</t>
        </is>
      </c>
    </row>
    <row r="5" ht="15" customHeight="1">
      <c r="A5" s="6" t="inlineStr">
        <is>
          <t>Reg No: [XXXX/XXXXXX/XX]</t>
        </is>
      </c>
      <c r="L5" s="5" t="inlineStr">
        <is>
          <t>VAT No: [4XXXXXXXXX] (if VAT registered)</t>
        </is>
      </c>
    </row>
    <row r="6" ht="15" customHeight="1">
      <c r="A6" s="6" t="inlineStr">
        <is>
          <t>[email@yourbusiness.co.za]</t>
        </is>
      </c>
      <c r="L6" s="5" t="inlineStr">
        <is>
          <t>[+27 XX XXX XXXX]</t>
        </is>
      </c>
    </row>
    <row r="8" ht="22" customHeight="1">
      <c r="A8" s="7" t="inlineStr">
        <is>
          <t>WEEK DETAILS AND PAY SETTINGS</t>
        </is>
      </c>
      <c r="B8" s="8" t="n"/>
      <c r="C8" s="8" t="n"/>
      <c r="D8" s="8" t="n"/>
      <c r="E8" s="8" t="n"/>
      <c r="F8" s="8" t="n"/>
      <c r="G8" s="8" t="n"/>
      <c r="H8" s="8" t="n"/>
      <c r="I8" s="8" t="n"/>
      <c r="J8" s="8" t="n"/>
      <c r="K8" s="8" t="n"/>
      <c r="L8" s="8" t="n"/>
      <c r="M8" s="8" t="n"/>
    </row>
    <row r="9" ht="19" customHeight="1">
      <c r="A9" s="9" t="inlineStr">
        <is>
          <t>Employee full name</t>
        </is>
      </c>
      <c r="E9" s="10" t="n"/>
      <c r="F9" s="11" t="n"/>
      <c r="G9" s="9" t="inlineStr">
        <is>
          <t>Week commencing (the Monday)</t>
        </is>
      </c>
      <c r="K9" s="12" t="n"/>
      <c r="L9" s="11" t="n"/>
      <c r="M9" s="11" t="n"/>
    </row>
    <row r="10" ht="19" customHeight="1">
      <c r="A10" s="9" t="inlineStr">
        <is>
          <t>Employee number or identity number</t>
        </is>
      </c>
      <c r="E10" s="10" t="n"/>
      <c r="F10" s="11" t="n"/>
      <c r="G10" s="9" t="inlineStr">
        <is>
          <t>Week ending (the Sunday)</t>
        </is>
      </c>
      <c r="K10" s="13">
        <f>IF(K9="","",K9+6)</f>
        <v/>
      </c>
      <c r="L10" s="14" t="n"/>
      <c r="M10" s="14" t="n"/>
    </row>
    <row r="11" ht="19" customHeight="1">
      <c r="A11" s="9" t="inlineStr">
        <is>
          <t>Job title</t>
        </is>
      </c>
      <c r="E11" s="10" t="n"/>
      <c r="F11" s="11" t="n"/>
      <c r="G11" s="9" t="inlineStr">
        <is>
          <t>Department, branch or site</t>
        </is>
      </c>
      <c r="K11" s="10" t="n"/>
      <c r="L11" s="11" t="n"/>
      <c r="M11" s="11" t="n"/>
    </row>
    <row r="12" ht="19" customHeight="1">
      <c r="A12" s="9" t="inlineStr">
        <is>
          <t>Normal wage per ordinary hour</t>
        </is>
      </c>
      <c r="E12" s="15" t="n"/>
      <c r="F12" s="11" t="n"/>
      <c r="G12" s="9" t="inlineStr">
        <is>
          <t>Overtime multiple (at least 1.5 times)</t>
        </is>
      </c>
      <c r="K12" s="16" t="n">
        <v>1.5</v>
      </c>
      <c r="L12" s="11" t="n"/>
      <c r="M12" s="11" t="n"/>
    </row>
    <row r="13" ht="19" customHeight="1">
      <c r="A13" s="9" t="inlineStr">
        <is>
          <t>Ordinary working week</t>
        </is>
      </c>
      <c r="E13" s="17" t="inlineStr">
        <is>
          <t>5 day week</t>
        </is>
      </c>
      <c r="F13" s="11" t="n"/>
      <c r="G13" s="9" t="inlineStr">
        <is>
          <t>Ordinary working days a week (worked out)</t>
        </is>
      </c>
      <c r="K13" s="18">
        <f>IF(E13="6 day week",6,5)</f>
        <v/>
      </c>
      <c r="L13" s="14" t="n"/>
      <c r="M13" s="14" t="n"/>
    </row>
    <row r="14" ht="19" customHeight="1">
      <c r="A14" s="9" t="inlineStr">
        <is>
          <t>Ordinary hours a week agreed (45 is the legal ceiling)</t>
        </is>
      </c>
      <c r="E14" s="16" t="n">
        <v>45</v>
      </c>
      <c r="F14" s="11" t="n"/>
      <c r="G14" s="9" t="inlineStr">
        <is>
          <t>BCEA maximum ordinary hours a day</t>
        </is>
      </c>
      <c r="K14" s="19">
        <f>IF(K13&lt;=5,9,8)</f>
        <v/>
      </c>
      <c r="L14" s="14" t="n"/>
      <c r="M14" s="14" t="n"/>
    </row>
    <row r="15" ht="19" customHeight="1">
      <c r="A15" s="9" t="inlineStr">
        <is>
          <t>Ordinary hours a day agreed with the employee</t>
        </is>
      </c>
      <c r="E15" s="16" t="n">
        <v>9</v>
      </c>
      <c r="F15" s="11" t="n"/>
      <c r="G15" s="9" t="inlineStr">
        <is>
          <t>Daily ordinary limit this sheet uses</t>
        </is>
      </c>
      <c r="K15" s="19">
        <f>MIN(E15,K14)</f>
        <v/>
      </c>
      <c r="L15" s="14" t="n"/>
      <c r="M15" s="14" t="n"/>
    </row>
    <row r="16" ht="19" customHeight="1">
      <c r="A16" s="9" t="inlineStr">
        <is>
          <t>Does the employee ordinarily work on a Sunday?</t>
        </is>
      </c>
      <c r="E16" s="17" t="inlineStr">
        <is>
          <t>No</t>
        </is>
      </c>
      <c r="F16" s="11" t="n"/>
      <c r="G16" s="9" t="inlineStr">
        <is>
          <t>Sunday multiple that applies</t>
        </is>
      </c>
      <c r="K16" s="19">
        <f>IF(E16="Yes",1.5,2)</f>
        <v/>
      </c>
      <c r="L16" s="14" t="n"/>
      <c r="M16" s="14" t="n"/>
    </row>
    <row r="17" ht="19" customHeight="1">
      <c r="A17" s="9" t="inlineStr">
        <is>
          <t>Ordinary daily wage (used for public holiday pay)</t>
        </is>
      </c>
      <c r="E17" s="20">
        <f>IF(K13=0,0,E12*E14/K13)</f>
        <v/>
      </c>
      <c r="F17" s="14" t="n"/>
      <c r="G17" s="9" t="inlineStr">
        <is>
          <t>National Minimum Wage an ordinary hour</t>
        </is>
      </c>
      <c r="K17" s="20" t="n">
        <v>30.23</v>
      </c>
      <c r="L17" s="14" t="n"/>
      <c r="M17" s="14" t="n"/>
    </row>
    <row r="18" ht="28" customHeight="1">
      <c r="A18" s="21" t="inlineStr">
        <is>
          <t>Note: How to use this sheet: type only in the white cells, which show in blue text. The shaded cells work themselves out, so leave them alone. Notes in grey italic are guidance and can be deleted before you send the document.</t>
        </is>
      </c>
    </row>
    <row r="20" ht="22" customHeight="1">
      <c r="A20" s="7" t="inlineStr">
        <is>
          <t>HOURS WORKED THIS WEEK</t>
        </is>
      </c>
      <c r="B20" s="8" t="n"/>
      <c r="C20" s="8" t="n"/>
      <c r="D20" s="8" t="n"/>
      <c r="E20" s="8" t="n"/>
      <c r="F20" s="8" t="n"/>
      <c r="G20" s="8" t="n"/>
      <c r="H20" s="8" t="n"/>
      <c r="I20" s="8" t="n"/>
      <c r="J20" s="8" t="n"/>
      <c r="K20" s="8" t="n"/>
      <c r="L20" s="8" t="n"/>
      <c r="M20" s="8" t="n"/>
    </row>
    <row r="21" ht="40" customHeight="1">
      <c r="A21" s="22" t="inlineStr">
        <is>
          <t>DAY</t>
        </is>
      </c>
      <c r="B21" s="22" t="inlineStr">
        <is>
          <t>DATE</t>
        </is>
      </c>
      <c r="C21" s="22" t="inlineStr">
        <is>
          <t>WHAT KIND OF DAY</t>
        </is>
      </c>
      <c r="D21" s="22" t="inlineStr">
        <is>
          <t>TIME IN</t>
        </is>
      </c>
      <c r="E21" s="22" t="inlineStr">
        <is>
          <t>TIME OUT</t>
        </is>
      </c>
      <c r="F21" s="22" t="inlineStr">
        <is>
          <t>UNPAID BREAK (MINUTES)</t>
        </is>
      </c>
      <c r="G21" s="22" t="inlineStr">
        <is>
          <t>HOURS WORKED</t>
        </is>
      </c>
      <c r="H21" s="22" t="inlineStr">
        <is>
          <t>ORDINARY HOURS</t>
        </is>
      </c>
      <c r="I21" s="22" t="inlineStr">
        <is>
          <t>OVERTIME HOURS</t>
        </is>
      </c>
      <c r="J21" s="22" t="inlineStr">
        <is>
          <t>SUNDAY OR PUBLIC HOLIDAY HOURS</t>
        </is>
      </c>
      <c r="K21" s="22" t="inlineStr">
        <is>
          <t>PREMIUM RATE</t>
        </is>
      </c>
      <c r="L21" s="22" t="inlineStr">
        <is>
          <t>PUBLIC HOLIDAY DAY PAY</t>
        </is>
      </c>
      <c r="M21" s="22" t="inlineStr">
        <is>
          <t>NOTES</t>
        </is>
      </c>
    </row>
    <row r="22" ht="19" customHeight="1">
      <c r="A22" s="23" t="inlineStr">
        <is>
          <t>Monday</t>
        </is>
      </c>
      <c r="B22" s="24">
        <f>IF(K9="","",K9+0)</f>
        <v/>
      </c>
      <c r="C22" s="25" t="inlineStr">
        <is>
          <t>Ordinary day</t>
        </is>
      </c>
      <c r="D22" s="26" t="n"/>
      <c r="E22" s="26" t="n"/>
      <c r="F22" s="27" t="n"/>
      <c r="G22" s="28">
        <f>IF(OR(D22="",E22=""),0,ROUND(MAX(0,(E22-D22+IF(E22&lt;D22,1,0))*24-N(F22)/60),2))</f>
        <v/>
      </c>
      <c r="H22" s="28">
        <f>IF(C22="Ordinary day",MIN(G22,K15,E14),0)</f>
        <v/>
      </c>
      <c r="I22" s="28">
        <f>IF(OR(C22="Sunday",C22="Public holiday worked"),0,MAX(0,G22-H22))</f>
        <v/>
      </c>
      <c r="J22" s="28">
        <f>IF(OR(C22="Sunday",C22="Public holiday worked"),G22,0)</f>
        <v/>
      </c>
      <c r="K22" s="29">
        <f>IF(C22="Sunday",K16,IF(C22="Public holiday worked",IF(1&lt;=K13,2,1),0))</f>
        <v/>
      </c>
      <c r="L22" s="30">
        <f>IF(C22="Public holiday not worked",IF(1&lt;=K13,E17,0),IF(C22="Public holiday worked",IF(1&lt;=K13,MAX(0,2*E17-2*N(G22)*E12),E17),0))</f>
        <v/>
      </c>
      <c r="M22" s="25" t="n"/>
    </row>
    <row r="23" ht="19" customHeight="1">
      <c r="A23" s="23" t="inlineStr">
        <is>
          <t>Tuesday</t>
        </is>
      </c>
      <c r="B23" s="24">
        <f>IF(K9="","",K9+1)</f>
        <v/>
      </c>
      <c r="C23" s="25" t="inlineStr">
        <is>
          <t>Ordinary day</t>
        </is>
      </c>
      <c r="D23" s="26" t="n"/>
      <c r="E23" s="26" t="n"/>
      <c r="F23" s="27" t="n"/>
      <c r="G23" s="28">
        <f>IF(OR(D23="",E23=""),0,ROUND(MAX(0,(E23-D23+IF(E23&lt;D23,1,0))*24-N(F23)/60),2))</f>
        <v/>
      </c>
      <c r="H23" s="28">
        <f>IF(C23="Ordinary day",MIN(G23,K15,MAX(0,E14-SUM(H22:H22))),0)</f>
        <v/>
      </c>
      <c r="I23" s="28">
        <f>IF(OR(C23="Sunday",C23="Public holiday worked"),0,MAX(0,G23-H23))</f>
        <v/>
      </c>
      <c r="J23" s="28">
        <f>IF(OR(C23="Sunday",C23="Public holiday worked"),G23,0)</f>
        <v/>
      </c>
      <c r="K23" s="29">
        <f>IF(C23="Sunday",K16,IF(C23="Public holiday worked",IF(2&lt;=K13,2,1),0))</f>
        <v/>
      </c>
      <c r="L23" s="30">
        <f>IF(C23="Public holiday not worked",IF(2&lt;=K13,E17,0),IF(C23="Public holiday worked",IF(2&lt;=K13,MAX(0,2*E17-2*N(G23)*E12),E17),0))</f>
        <v/>
      </c>
      <c r="M23" s="25" t="n"/>
    </row>
    <row r="24" ht="19" customHeight="1">
      <c r="A24" s="23" t="inlineStr">
        <is>
          <t>Wednesday</t>
        </is>
      </c>
      <c r="B24" s="24">
        <f>IF(K9="","",K9+2)</f>
        <v/>
      </c>
      <c r="C24" s="25" t="inlineStr">
        <is>
          <t>Ordinary day</t>
        </is>
      </c>
      <c r="D24" s="26" t="n"/>
      <c r="E24" s="26" t="n"/>
      <c r="F24" s="27" t="n"/>
      <c r="G24" s="28">
        <f>IF(OR(D24="",E24=""),0,ROUND(MAX(0,(E24-D24+IF(E24&lt;D24,1,0))*24-N(F24)/60),2))</f>
        <v/>
      </c>
      <c r="H24" s="28">
        <f>IF(C24="Ordinary day",MIN(G24,K15,MAX(0,E14-SUM(H22:H23))),0)</f>
        <v/>
      </c>
      <c r="I24" s="28">
        <f>IF(OR(C24="Sunday",C24="Public holiday worked"),0,MAX(0,G24-H24))</f>
        <v/>
      </c>
      <c r="J24" s="28">
        <f>IF(OR(C24="Sunday",C24="Public holiday worked"),G24,0)</f>
        <v/>
      </c>
      <c r="K24" s="29">
        <f>IF(C24="Sunday",K16,IF(C24="Public holiday worked",IF(3&lt;=K13,2,1),0))</f>
        <v/>
      </c>
      <c r="L24" s="30">
        <f>IF(C24="Public holiday not worked",IF(3&lt;=K13,E17,0),IF(C24="Public holiday worked",IF(3&lt;=K13,MAX(0,2*E17-2*N(G24)*E12),E17),0))</f>
        <v/>
      </c>
      <c r="M24" s="25" t="n"/>
    </row>
    <row r="25" ht="19" customHeight="1">
      <c r="A25" s="23" t="inlineStr">
        <is>
          <t>Thursday</t>
        </is>
      </c>
      <c r="B25" s="24">
        <f>IF(K9="","",K9+3)</f>
        <v/>
      </c>
      <c r="C25" s="25" t="inlineStr">
        <is>
          <t>Ordinary day</t>
        </is>
      </c>
      <c r="D25" s="26" t="n"/>
      <c r="E25" s="26" t="n"/>
      <c r="F25" s="27" t="n"/>
      <c r="G25" s="28">
        <f>IF(OR(D25="",E25=""),0,ROUND(MAX(0,(E25-D25+IF(E25&lt;D25,1,0))*24-N(F25)/60),2))</f>
        <v/>
      </c>
      <c r="H25" s="28">
        <f>IF(C25="Ordinary day",MIN(G25,K15,MAX(0,E14-SUM(H22:H24))),0)</f>
        <v/>
      </c>
      <c r="I25" s="28">
        <f>IF(OR(C25="Sunday",C25="Public holiday worked"),0,MAX(0,G25-H25))</f>
        <v/>
      </c>
      <c r="J25" s="28">
        <f>IF(OR(C25="Sunday",C25="Public holiday worked"),G25,0)</f>
        <v/>
      </c>
      <c r="K25" s="29">
        <f>IF(C25="Sunday",K16,IF(C25="Public holiday worked",IF(4&lt;=K13,2,1),0))</f>
        <v/>
      </c>
      <c r="L25" s="30">
        <f>IF(C25="Public holiday not worked",IF(4&lt;=K13,E17,0),IF(C25="Public holiday worked",IF(4&lt;=K13,MAX(0,2*E17-2*N(G25)*E12),E17),0))</f>
        <v/>
      </c>
      <c r="M25" s="25" t="n"/>
    </row>
    <row r="26" ht="19" customHeight="1">
      <c r="A26" s="23" t="inlineStr">
        <is>
          <t>Friday</t>
        </is>
      </c>
      <c r="B26" s="24">
        <f>IF(K9="","",K9+4)</f>
        <v/>
      </c>
      <c r="C26" s="25" t="inlineStr">
        <is>
          <t>Ordinary day</t>
        </is>
      </c>
      <c r="D26" s="26" t="n"/>
      <c r="E26" s="26" t="n"/>
      <c r="F26" s="27" t="n"/>
      <c r="G26" s="28">
        <f>IF(OR(D26="",E26=""),0,ROUND(MAX(0,(E26-D26+IF(E26&lt;D26,1,0))*24-N(F26)/60),2))</f>
        <v/>
      </c>
      <c r="H26" s="28">
        <f>IF(C26="Ordinary day",MIN(G26,K15,MAX(0,E14-SUM(H22:H25))),0)</f>
        <v/>
      </c>
      <c r="I26" s="28">
        <f>IF(OR(C26="Sunday",C26="Public holiday worked"),0,MAX(0,G26-H26))</f>
        <v/>
      </c>
      <c r="J26" s="28">
        <f>IF(OR(C26="Sunday",C26="Public holiday worked"),G26,0)</f>
        <v/>
      </c>
      <c r="K26" s="29">
        <f>IF(C26="Sunday",K16,IF(C26="Public holiday worked",IF(5&lt;=K13,2,1),0))</f>
        <v/>
      </c>
      <c r="L26" s="30">
        <f>IF(C26="Public holiday not worked",IF(5&lt;=K13,E17,0),IF(C26="Public holiday worked",IF(5&lt;=K13,MAX(0,2*E17-2*N(G26)*E12),E17),0))</f>
        <v/>
      </c>
      <c r="M26" s="25" t="n"/>
    </row>
    <row r="27" ht="19" customHeight="1">
      <c r="A27" s="23" t="inlineStr">
        <is>
          <t>Saturday</t>
        </is>
      </c>
      <c r="B27" s="24">
        <f>IF(K9="","",K9+5)</f>
        <v/>
      </c>
      <c r="C27" s="25" t="inlineStr">
        <is>
          <t>Rest day</t>
        </is>
      </c>
      <c r="D27" s="26" t="n"/>
      <c r="E27" s="26" t="n"/>
      <c r="F27" s="27" t="n"/>
      <c r="G27" s="28">
        <f>IF(OR(D27="",E27=""),0,ROUND(MAX(0,(E27-D27+IF(E27&lt;D27,1,0))*24-N(F27)/60),2))</f>
        <v/>
      </c>
      <c r="H27" s="28">
        <f>IF(C27="Ordinary day",MIN(G27,K15,MAX(0,E14-SUM(H22:H26))),0)</f>
        <v/>
      </c>
      <c r="I27" s="28">
        <f>IF(OR(C27="Sunday",C27="Public holiday worked"),0,MAX(0,G27-H27))</f>
        <v/>
      </c>
      <c r="J27" s="28">
        <f>IF(OR(C27="Sunday",C27="Public holiday worked"),G27,0)</f>
        <v/>
      </c>
      <c r="K27" s="29">
        <f>IF(C27="Sunday",K16,IF(C27="Public holiday worked",IF(6&lt;=K13,2,1),0))</f>
        <v/>
      </c>
      <c r="L27" s="30">
        <f>IF(C27="Public holiday not worked",IF(6&lt;=K13,E17,0),IF(C27="Public holiday worked",IF(6&lt;=K13,MAX(0,2*E17-2*N(G27)*E12),E17),0))</f>
        <v/>
      </c>
      <c r="M27" s="25" t="n"/>
    </row>
    <row r="28" ht="19" customHeight="1">
      <c r="A28" s="23" t="inlineStr">
        <is>
          <t>Sunday</t>
        </is>
      </c>
      <c r="B28" s="24">
        <f>IF(K9="","",K9+6)</f>
        <v/>
      </c>
      <c r="C28" s="25" t="inlineStr">
        <is>
          <t>Rest day</t>
        </is>
      </c>
      <c r="D28" s="26" t="n"/>
      <c r="E28" s="26" t="n"/>
      <c r="F28" s="27" t="n"/>
      <c r="G28" s="28">
        <f>IF(OR(D28="",E28=""),0,ROUND(MAX(0,(E28-D28+IF(E28&lt;D28,1,0))*24-N(F28)/60),2))</f>
        <v/>
      </c>
      <c r="H28" s="28">
        <f>IF(C28="Ordinary day",MIN(G28,K15,MAX(0,E14-SUM(H22:H27))),0)</f>
        <v/>
      </c>
      <c r="I28" s="28">
        <f>IF(OR(C28="Sunday",C28="Public holiday worked"),0,MAX(0,G28-H28))</f>
        <v/>
      </c>
      <c r="J28" s="28">
        <f>IF(OR(C28="Sunday",C28="Public holiday worked"),G28,0)</f>
        <v/>
      </c>
      <c r="K28" s="29">
        <f>IF(C28="Sunday",K16,IF(C28="Public holiday worked",IF(7&lt;=K13,2,1),0))</f>
        <v/>
      </c>
      <c r="L28" s="30">
        <f>IF(C28="Public holiday not worked",IF(7&lt;=K13,E17,0),IF(C28="Public holiday worked",IF(7&lt;=K13,MAX(0,2*E17-2*N(G28)*E12),E17),0))</f>
        <v/>
      </c>
      <c r="M28" s="25" t="n"/>
    </row>
    <row r="29" ht="22" customHeight="1">
      <c r="A29" s="31" t="inlineStr">
        <is>
          <t>WEEK</t>
        </is>
      </c>
      <c r="B29" s="32" t="n"/>
      <c r="C29" s="32" t="n"/>
      <c r="D29" s="32" t="n"/>
      <c r="E29" s="32" t="n"/>
      <c r="F29" s="32" t="n"/>
      <c r="G29" s="33">
        <f>SUM(G22:G28)</f>
        <v/>
      </c>
      <c r="H29" s="33">
        <f>SUM(H22:H28)</f>
        <v/>
      </c>
      <c r="I29" s="33">
        <f>SUM(I22:I28)</f>
        <v/>
      </c>
      <c r="J29" s="33">
        <f>SUM(J22:J28)</f>
        <v/>
      </c>
      <c r="K29" s="32" t="n"/>
      <c r="L29" s="34">
        <f>SUM(L22:L28)</f>
        <v/>
      </c>
      <c r="M29" s="32" t="n"/>
    </row>
    <row r="30" ht="28" customHeight="1">
      <c r="A30" s="21" t="inlineStr">
        <is>
          <t>Note: type times in 24 hour format, so 08:00 and 17:30, and put the unpaid break in minutes, so 30 or 60. A shift that runs past midnight is handled: enter 22:00 out 06:00 and the sheet counts eight hours. Leave a day blank if nobody worked it.</t>
        </is>
      </c>
    </row>
    <row r="31" ht="28" customHeight="1">
      <c r="A31" s="21" t="inlineStr">
        <is>
          <t>Note: ordinary hours are capped at the daily limit and at the hours still left in the week. Once the week's ordinary hours are used up, every further hour on an ordinary day is overtime, which is what the BCEA requires. Overtime is only lawful if the employee agreed to it.</t>
        </is>
      </c>
    </row>
    <row r="33" ht="22" customHeight="1">
      <c r="A33" s="7" t="inlineStr">
        <is>
          <t>CHECK AGAINST THE BCEA LIMITS</t>
        </is>
      </c>
      <c r="B33" s="8" t="n"/>
      <c r="C33" s="8" t="n"/>
      <c r="D33" s="8" t="n"/>
      <c r="E33" s="8" t="n"/>
      <c r="F33" s="8" t="n"/>
      <c r="G33" s="8" t="n"/>
      <c r="H33" s="8" t="n"/>
      <c r="I33" s="8" t="n"/>
      <c r="J33" s="8" t="n"/>
      <c r="K33" s="8" t="n"/>
      <c r="L33" s="8" t="n"/>
      <c r="M33" s="8" t="n"/>
    </row>
    <row r="34" ht="22" customHeight="1">
      <c r="A34" s="35" t="inlineStr">
        <is>
          <t>WHAT THE LAW LIMITS</t>
        </is>
      </c>
      <c r="B34" s="36" t="n"/>
      <c r="C34" s="36" t="n"/>
      <c r="D34" s="36" t="n"/>
      <c r="E34" s="36" t="n"/>
      <c r="F34" s="37" t="n"/>
      <c r="G34" s="35" t="inlineStr">
        <is>
          <t>THIS WEEK</t>
        </is>
      </c>
      <c r="H34" s="37" t="n"/>
      <c r="I34" s="35" t="inlineStr">
        <is>
          <t>WHERE YOU STAND</t>
        </is>
      </c>
      <c r="J34" s="36" t="n"/>
      <c r="K34" s="36" t="n"/>
      <c r="L34" s="36" t="n"/>
      <c r="M34" s="37" t="n"/>
    </row>
    <row r="35" ht="30" customHeight="1">
      <c r="A35" s="38" t="inlineStr">
        <is>
          <t>Hours worked on ordinary days (the ceiling is 45 a week, section 9)</t>
        </is>
      </c>
      <c r="G35" s="39">
        <f>SUMIF(C22:C28,"Ordinary day",G22:G28)</f>
        <v/>
      </c>
      <c r="H35" s="14" t="n"/>
      <c r="I35" s="40">
        <f>IF(G35&gt;45,"Over 45 hours on ordinary days. Everything above 45 is overtime and counts against the 10 hour overtime ceiling.","Within the 45 hour weekly ceiling.")</f>
        <v/>
      </c>
      <c r="J35" s="14" t="n"/>
      <c r="K35" s="14" t="n"/>
      <c r="L35" s="14" t="n"/>
      <c r="M35" s="14" t="n"/>
    </row>
    <row r="36" ht="30" customHeight="1">
      <c r="A36" s="38" t="inlineStr">
        <is>
          <t>Overtime hours this week (the ceiling is 10 a week, section 10)</t>
        </is>
      </c>
      <c r="G36" s="39">
        <f>I29</f>
        <v/>
      </c>
      <c r="H36" s="14" t="n"/>
      <c r="I36" s="40">
        <f>IF(G36&gt;10,"Over the 10 hour weekly overtime ceiling. This is not lawful without a collective agreement.","Within the 10 hour weekly overtime ceiling.")</f>
        <v/>
      </c>
      <c r="J36" s="14" t="n"/>
      <c r="K36" s="14" t="n"/>
      <c r="L36" s="14" t="n"/>
      <c r="M36" s="14" t="n"/>
    </row>
    <row r="37" ht="30" customHeight="1">
      <c r="A37" s="38" t="inlineStr">
        <is>
          <t>Longest single day worked (nobody may work more than 12 hours in a day)</t>
        </is>
      </c>
      <c r="G37" s="39">
        <f>MAX(G22:G28)</f>
        <v/>
      </c>
      <c r="H37" s="14" t="n"/>
      <c r="I37" s="40">
        <f>IF(G37&gt;12,"A day goes over the 12 hour maximum. That is not lawful, whatever the employee agreed to.","No day goes over the 12 hour maximum.")</f>
        <v/>
      </c>
      <c r="J37" s="14" t="n"/>
      <c r="K37" s="14" t="n"/>
      <c r="L37" s="14" t="n"/>
      <c r="M37" s="14" t="n"/>
    </row>
    <row r="38" ht="30" customHeight="1">
      <c r="A38" s="38" t="inlineStr">
        <is>
          <t>Wage per ordinary hour against the National Minimum Wage</t>
        </is>
      </c>
      <c r="G38" s="41">
        <f>E12</f>
        <v/>
      </c>
      <c r="H38" s="14" t="n"/>
      <c r="I38" s="40">
        <f>IF(G38=0,"Enter the wage per ordinary hour in the settings above.",IF(G38&lt;K17,"BELOW the National Minimum Wage. Fix the rate before you pay.","At or above the National Minimum Wage."))</f>
        <v/>
      </c>
      <c r="J38" s="14" t="n"/>
      <c r="K38" s="14" t="n"/>
      <c r="L38" s="14" t="n"/>
      <c r="M38" s="14" t="n"/>
    </row>
    <row r="39" ht="30" customHeight="1">
      <c r="A39" s="38" t="inlineStr">
        <is>
          <t>Ordinary hours a week agreed in the settings above</t>
        </is>
      </c>
      <c r="G39" s="39">
        <f>E14</f>
        <v/>
      </c>
      <c r="H39" s="14" t="n"/>
      <c r="I39" s="40">
        <f>IF(G39&gt;45,"More than 45 ordinary hours a week is not allowed. Reduce it.","Ordinary hours agreed are within the BCEA ceiling.")</f>
        <v/>
      </c>
      <c r="J39" s="14" t="n"/>
      <c r="K39" s="14" t="n"/>
      <c r="L39" s="14" t="n"/>
      <c r="M39" s="14" t="n"/>
    </row>
    <row r="40" ht="28" customHeight="1">
      <c r="A40" s="42" t="inlineStr">
        <is>
          <t>Important: the three red flags above are the ones that cost money at the CCMA or on a Department of Employment and Labour inspection. Overtime is voluntary: you may not require it, and an employee who refuses overtime is not guilty of insubordination.</t>
        </is>
      </c>
    </row>
    <row r="41" ht="40" customHeight="1">
      <c r="A41" s="21" t="inlineStr">
        <is>
          <t>Note: the National Minimum Wage is R 30.23 per ordinary hour from 1 March 2026, and it applies to domestic workers and farm workers too. The Expanded Public Works Programme rate is lower at R 16.62 an hour, and learners on a registered learnership are paid the allowances in Schedule 2 to the National Minimum Wage Act. Some sectors, including contract cleaning and wholesale and retail, have their own higher minimum wages.</t>
        </is>
      </c>
    </row>
    <row r="42" ht="40" customHeight="1">
      <c r="A42" s="42" t="inlineStr">
        <is>
          <t>Important: sections 9, 10, 16, 17(2) and 18(3) of the BCEA do not apply to an employee who earns more than the earnings threshold set by the Minister, which is R 269 600.90 a year from 1 May 2026. An employee above the threshold is outside the ordinary hours, overtime, Sunday pay and public holiday provisions, so the split above does not bind you for that employee. Confirm the current threshold on labour.gov.za before you rely on it, because published sources differ on the cents.</t>
        </is>
      </c>
    </row>
    <row r="44" ht="22" customHeight="1">
      <c r="A44" s="7" t="inlineStr">
        <is>
          <t>PAY FOR THE WEEK</t>
        </is>
      </c>
      <c r="B44" s="8" t="n"/>
      <c r="C44" s="8" t="n"/>
      <c r="D44" s="8" t="n"/>
      <c r="E44" s="8" t="n"/>
      <c r="F44" s="8" t="n"/>
      <c r="G44" s="8" t="n"/>
      <c r="H44" s="8" t="n"/>
      <c r="I44" s="8" t="n"/>
      <c r="J44" s="8" t="n"/>
      <c r="K44" s="8" t="n"/>
      <c r="L44" s="8" t="n"/>
      <c r="M44" s="8" t="n"/>
    </row>
    <row r="45" ht="22" customHeight="1">
      <c r="A45" s="35" t="inlineStr">
        <is>
          <t>WHAT IS BEING PAID</t>
        </is>
      </c>
      <c r="B45" s="36" t="n"/>
      <c r="C45" s="36" t="n"/>
      <c r="D45" s="36" t="n"/>
      <c r="E45" s="36" t="n"/>
      <c r="F45" s="37" t="n"/>
      <c r="G45" s="35" t="inlineStr">
        <is>
          <t>HOURS</t>
        </is>
      </c>
      <c r="H45" s="37" t="n"/>
      <c r="I45" s="35" t="inlineStr">
        <is>
          <t>RATE AN HOUR</t>
        </is>
      </c>
      <c r="J45" s="37" t="n"/>
      <c r="K45" s="35" t="inlineStr">
        <is>
          <t>AMOUNT</t>
        </is>
      </c>
      <c r="L45" s="36" t="n"/>
      <c r="M45" s="37" t="n"/>
    </row>
    <row r="46">
      <c r="A46" s="38" t="inlineStr">
        <is>
          <t>Ordinary hours at the normal wage</t>
        </is>
      </c>
      <c r="G46" s="28">
        <f>H29</f>
        <v/>
      </c>
      <c r="H46" s="14" t="n"/>
      <c r="I46" s="43">
        <f>E12</f>
        <v/>
      </c>
      <c r="J46" s="14" t="n"/>
      <c r="K46" s="43">
        <f>ROUND(H29*E12,2)</f>
        <v/>
      </c>
      <c r="L46" s="14" t="n"/>
      <c r="M46" s="14" t="n"/>
    </row>
    <row r="47">
      <c r="A47" s="38" t="inlineStr">
        <is>
          <t>Overtime at the overtime multiple (section 10)</t>
        </is>
      </c>
      <c r="G47" s="28">
        <f>I29</f>
        <v/>
      </c>
      <c r="H47" s="14" t="n"/>
      <c r="I47" s="43">
        <f>E12*K12</f>
        <v/>
      </c>
      <c r="J47" s="14" t="n"/>
      <c r="K47" s="43">
        <f>ROUND(I29*E12*K12,2)</f>
        <v/>
      </c>
      <c r="L47" s="14" t="n"/>
      <c r="M47" s="14" t="n"/>
    </row>
    <row r="48">
      <c r="A48" s="38" t="inlineStr">
        <is>
          <t>Sunday and public holiday hours at the premium rate (sections 16 and 18)</t>
        </is>
      </c>
      <c r="G48" s="28">
        <f>J29</f>
        <v/>
      </c>
      <c r="H48" s="14" t="n"/>
      <c r="I48" s="44" t="inlineStr">
        <is>
          <t>see column K</t>
        </is>
      </c>
      <c r="K48" s="43">
        <f>ROUND(SUMPRODUCT(J22:J28,K22:K28)*E12,2)</f>
        <v/>
      </c>
      <c r="L48" s="14" t="n"/>
      <c r="M48" s="14" t="n"/>
    </row>
    <row r="49">
      <c r="A49" s="38" t="inlineStr">
        <is>
          <t>Public holiday day pay, whether worked or not (section 18)</t>
        </is>
      </c>
      <c r="G49" s="38" t="inlineStr"/>
      <c r="I49" s="38" t="inlineStr"/>
      <c r="K49" s="43">
        <f>ROUND(SUM(L22:L28),2)</f>
        <v/>
      </c>
      <c r="L49" s="14" t="n"/>
      <c r="M49" s="14" t="n"/>
    </row>
    <row r="50" ht="22" customHeight="1">
      <c r="A50" s="45" t="inlineStr">
        <is>
          <t>GROSS PAY FOR THE WEEK</t>
        </is>
      </c>
      <c r="B50" s="32" t="n"/>
      <c r="C50" s="32" t="n"/>
      <c r="D50" s="32" t="n"/>
      <c r="E50" s="32" t="n"/>
      <c r="F50" s="32" t="n"/>
      <c r="G50" s="32" t="n"/>
      <c r="H50" s="32" t="n"/>
      <c r="I50" s="32" t="n"/>
      <c r="J50" s="32" t="n"/>
      <c r="K50" s="32" t="n"/>
      <c r="L50" s="32" t="n"/>
      <c r="M50" s="46">
        <f>ROUND(K46+K47+K48+K49,2)</f>
        <v/>
      </c>
    </row>
    <row r="51" ht="40" customHeight="1">
      <c r="A51" s="21" t="inlineStr">
        <is>
          <t>Note: this is gross pay, before deductions. PAYE and the employee's 1% UIF contribution come off the gross figure. The employer pays a further 1% UIF on top, and it is never deducted from the employee. Carry the gross figure to your payroll and give the employee a payslip that shows the ordinary and overtime hours, the rate and every deduction, as section 33 of the BCEA requires.</t>
        </is>
      </c>
    </row>
    <row r="52" ht="28" customHeight="1">
      <c r="A52" s="21" t="inlineStr">
        <is>
          <t>Note: you may agree in writing to give paid time off instead of paying overtime in cash: the normal wage for the hour plus 30 minutes off, or 90 minutes off and no extra pay. Time off must be granted within one month, or within 12 months if you both agree in writing. Do not let it pile up, because unbanked time off becomes a cash claim when the employee leaves.</t>
        </is>
      </c>
    </row>
    <row r="54" ht="22" customHeight="1">
      <c r="A54" s="7" t="inlineStr">
        <is>
          <t>SIGN OFF</t>
        </is>
      </c>
      <c r="B54" s="8" t="n"/>
      <c r="C54" s="8" t="n"/>
      <c r="D54" s="8" t="n"/>
      <c r="E54" s="8" t="n"/>
      <c r="F54" s="8" t="n"/>
      <c r="G54" s="8" t="n"/>
      <c r="H54" s="8" t="n"/>
      <c r="I54" s="8" t="n"/>
      <c r="J54" s="8" t="n"/>
      <c r="K54" s="8" t="n"/>
      <c r="L54" s="8" t="n"/>
      <c r="M54" s="8" t="n"/>
    </row>
    <row r="55" ht="28" customHeight="1">
      <c r="A55" s="21" t="inlineStr">
        <is>
          <t>Note: a timesheet is evidence. If a dispute about hours or overtime ever reaches the CCMA, the employer carries the onus, and a signed weekly timesheet is what discharges it. Both people sign, every week, and the employer keeps it for three years.</t>
        </is>
      </c>
    </row>
    <row r="56" ht="26" customHeight="1">
      <c r="A56" s="38" t="inlineStr">
        <is>
          <t>Employee name</t>
        </is>
      </c>
      <c r="D56" s="47" t="n"/>
      <c r="E56" s="11" t="n"/>
      <c r="F56" s="11" t="n"/>
      <c r="G56" s="38" t="inlineStr">
        <is>
          <t>Signature</t>
        </is>
      </c>
      <c r="I56" s="47" t="n"/>
      <c r="J56" s="11" t="n"/>
      <c r="K56" s="11" t="n"/>
      <c r="L56" s="38" t="inlineStr">
        <is>
          <t>Date</t>
        </is>
      </c>
      <c r="M56" s="48" t="n"/>
    </row>
    <row r="57" ht="26" customHeight="1">
      <c r="A57" s="38" t="inlineStr">
        <is>
          <t>Manager or owner name</t>
        </is>
      </c>
      <c r="D57" s="47" t="n"/>
      <c r="E57" s="11" t="n"/>
      <c r="F57" s="11" t="n"/>
      <c r="G57" s="38" t="inlineStr">
        <is>
          <t>Signature</t>
        </is>
      </c>
      <c r="I57" s="47" t="n"/>
      <c r="J57" s="11" t="n"/>
      <c r="K57" s="11" t="n"/>
      <c r="L57" s="38" t="inlineStr">
        <is>
          <t>Date</t>
        </is>
      </c>
      <c r="M57" s="48" t="n"/>
    </row>
    <row r="59" ht="28" customHeight="1">
      <c r="A59" s="21" t="inlineStr">
        <is>
          <t>Note: the employee's signature confirms the hours. It is not agreement to work overtime in future, and it is not a waiver of anything the BCEA gives them. No employee can validly sign away a basic condition of employment, even willingly and even in writing.</t>
        </is>
      </c>
    </row>
    <row r="60" ht="16" customHeight="1">
      <c r="A60" s="21" t="inlineStr">
        <is>
          <t>Note: rates, thresholds and fees quoted in this template were correct on 09 August 2026. Confirm the current figures on sars.gov.za, cipc.co.za or labour.gov.za before you rely on them.</t>
        </is>
      </c>
    </row>
  </sheetData>
  <mergeCells count="107">
    <mergeCell ref="K46:M46"/>
    <mergeCell ref="I56:K56"/>
    <mergeCell ref="A57:C57"/>
    <mergeCell ref="A13:D13"/>
    <mergeCell ref="A44:M44"/>
    <mergeCell ref="A47:F47"/>
    <mergeCell ref="A31:M31"/>
    <mergeCell ref="A40:M40"/>
    <mergeCell ref="G57:H57"/>
    <mergeCell ref="A15:D15"/>
    <mergeCell ref="L5:M5"/>
    <mergeCell ref="K17:M17"/>
    <mergeCell ref="A51:M51"/>
    <mergeCell ref="A38:F38"/>
    <mergeCell ref="A60:M60"/>
    <mergeCell ref="G34:H34"/>
    <mergeCell ref="L4:M4"/>
    <mergeCell ref="K10:M10"/>
    <mergeCell ref="A16:D16"/>
    <mergeCell ref="K16:M16"/>
    <mergeCell ref="A41:M41"/>
    <mergeCell ref="G10:J10"/>
    <mergeCell ref="K9:M9"/>
    <mergeCell ref="A18:M18"/>
    <mergeCell ref="K45:M45"/>
    <mergeCell ref="A33:M33"/>
    <mergeCell ref="A2:M2"/>
    <mergeCell ref="K11:M11"/>
    <mergeCell ref="D57:F57"/>
    <mergeCell ref="A42:M42"/>
    <mergeCell ref="I34:M34"/>
    <mergeCell ref="E12:F12"/>
    <mergeCell ref="A17:D17"/>
    <mergeCell ref="K47:M47"/>
    <mergeCell ref="L56"/>
    <mergeCell ref="I46:J46"/>
    <mergeCell ref="M57"/>
    <mergeCell ref="I36:M36"/>
    <mergeCell ref="E14:F14"/>
    <mergeCell ref="K12:M12"/>
    <mergeCell ref="A20:M20"/>
    <mergeCell ref="G48:H48"/>
    <mergeCell ref="A9:D9"/>
    <mergeCell ref="M56"/>
    <mergeCell ref="G38:H38"/>
    <mergeCell ref="K14:M14"/>
    <mergeCell ref="G12:J12"/>
    <mergeCell ref="A30:M30"/>
    <mergeCell ref="A35:F35"/>
    <mergeCell ref="A11:D11"/>
    <mergeCell ref="I37:M37"/>
    <mergeCell ref="A59:M59"/>
    <mergeCell ref="G49:H49"/>
    <mergeCell ref="K49:M49"/>
    <mergeCell ref="A48:F48"/>
    <mergeCell ref="A54:M54"/>
    <mergeCell ref="G35:H35"/>
    <mergeCell ref="E16:F16"/>
    <mergeCell ref="L6:M6"/>
    <mergeCell ref="A46:F46"/>
    <mergeCell ref="A8:M8"/>
    <mergeCell ref="I45:J45"/>
    <mergeCell ref="G16:J16"/>
    <mergeCell ref="A10:D10"/>
    <mergeCell ref="G39:H39"/>
    <mergeCell ref="G9:J9"/>
    <mergeCell ref="I47:J47"/>
    <mergeCell ref="G37:H37"/>
    <mergeCell ref="E13:F13"/>
    <mergeCell ref="K48:M48"/>
    <mergeCell ref="G11:J11"/>
    <mergeCell ref="L57"/>
    <mergeCell ref="A1:M1"/>
    <mergeCell ref="E15:F15"/>
    <mergeCell ref="K13:M13"/>
    <mergeCell ref="A34:F34"/>
    <mergeCell ref="A39:F39"/>
    <mergeCell ref="I39:M39"/>
    <mergeCell ref="K15:M15"/>
    <mergeCell ref="G13:J13"/>
    <mergeCell ref="A49:F49"/>
    <mergeCell ref="A36:F36"/>
    <mergeCell ref="A12:D12"/>
    <mergeCell ref="I38:M38"/>
    <mergeCell ref="A45:F45"/>
    <mergeCell ref="I57:K57"/>
    <mergeCell ref="G15:J15"/>
    <mergeCell ref="G56:H56"/>
    <mergeCell ref="A14:D14"/>
    <mergeCell ref="A37:F37"/>
    <mergeCell ref="I49:J49"/>
    <mergeCell ref="A56:C56"/>
    <mergeCell ref="G36:H36"/>
    <mergeCell ref="E17:F17"/>
    <mergeCell ref="A52:M52"/>
    <mergeCell ref="E10:F10"/>
    <mergeCell ref="D56:F56"/>
    <mergeCell ref="E9:F9"/>
    <mergeCell ref="G17:J17"/>
    <mergeCell ref="E11:F11"/>
    <mergeCell ref="G45:H45"/>
    <mergeCell ref="I48:J48"/>
    <mergeCell ref="I35:M35"/>
    <mergeCell ref="G47:H47"/>
    <mergeCell ref="G46:H46"/>
    <mergeCell ref="A55:M55"/>
    <mergeCell ref="G14:J14"/>
  </mergeCells>
  <conditionalFormatting sqref="G22:G28">
    <cfRule type="expression" priority="1" dxfId="0" stopIfTrue="0">
      <formula>G22&gt;12</formula>
    </cfRule>
  </conditionalFormatting>
  <conditionalFormatting sqref="G35:H35">
    <cfRule type="expression" priority="2" dxfId="0" stopIfTrue="0">
      <formula>$G$35&gt;45</formula>
    </cfRule>
  </conditionalFormatting>
  <conditionalFormatting sqref="I35:M35">
    <cfRule type="expression" priority="3" dxfId="0" stopIfTrue="0">
      <formula>$G$35&gt;45</formula>
    </cfRule>
    <cfRule type="expression" priority="4" dxfId="1" stopIfTrue="0">
      <formula>NOT($G$35&gt;45)</formula>
    </cfRule>
  </conditionalFormatting>
  <conditionalFormatting sqref="G36:H36">
    <cfRule type="expression" priority="5" dxfId="0" stopIfTrue="0">
      <formula>$G$36&gt;10</formula>
    </cfRule>
  </conditionalFormatting>
  <conditionalFormatting sqref="I36:M36">
    <cfRule type="expression" priority="6" dxfId="0" stopIfTrue="0">
      <formula>$G$36&gt;10</formula>
    </cfRule>
    <cfRule type="expression" priority="7" dxfId="1" stopIfTrue="0">
      <formula>NOT($G$36&gt;10)</formula>
    </cfRule>
  </conditionalFormatting>
  <conditionalFormatting sqref="G37:H37">
    <cfRule type="expression" priority="8" dxfId="0" stopIfTrue="0">
      <formula>$G$37&gt;12</formula>
    </cfRule>
  </conditionalFormatting>
  <conditionalFormatting sqref="I37:M37">
    <cfRule type="expression" priority="9" dxfId="0" stopIfTrue="0">
      <formula>$G$37&gt;12</formula>
    </cfRule>
    <cfRule type="expression" priority="10" dxfId="1" stopIfTrue="0">
      <formula>NOT($G$37&gt;12)</formula>
    </cfRule>
  </conditionalFormatting>
  <conditionalFormatting sqref="G38:H38">
    <cfRule type="expression" priority="11" dxfId="0" stopIfTrue="0">
      <formula>AND($G$38&gt;0,$G$38&lt;$K$17)</formula>
    </cfRule>
  </conditionalFormatting>
  <conditionalFormatting sqref="I38:M38">
    <cfRule type="expression" priority="12" dxfId="0" stopIfTrue="0">
      <formula>AND($G$38&gt;0,$G$38&lt;$K$17)</formula>
    </cfRule>
    <cfRule type="expression" priority="13" dxfId="1" stopIfTrue="0">
      <formula>NOT(AND($G$38&gt;0,$G$38&lt;$K$17))</formula>
    </cfRule>
  </conditionalFormatting>
  <conditionalFormatting sqref="G39:H39">
    <cfRule type="expression" priority="14" dxfId="0" stopIfTrue="0">
      <formula>$G$39&gt;45</formula>
    </cfRule>
  </conditionalFormatting>
  <conditionalFormatting sqref="I39:M39">
    <cfRule type="expression" priority="15" dxfId="0" stopIfTrue="0">
      <formula>$G$39&gt;45</formula>
    </cfRule>
    <cfRule type="expression" priority="16" dxfId="1" stopIfTrue="0">
      <formula>NOT($G$39&gt;45)</formula>
    </cfRule>
  </conditionalFormatting>
  <conditionalFormatting sqref="E14">
    <cfRule type="expression" priority="17" dxfId="2" stopIfTrue="0">
      <formula>$E$14&gt;45</formula>
    </cfRule>
  </conditionalFormatting>
  <conditionalFormatting sqref="E12">
    <cfRule type="expression" priority="18" dxfId="2" stopIfTrue="0">
      <formula>AND($E$12&gt;0,$E$12&lt;$K$17)</formula>
    </cfRule>
  </conditionalFormatting>
  <dataValidations count="3">
    <dataValidation sqref="E13" showDropDown="0" showInputMessage="1" showErrorMessage="1" allowBlank="1" errorTitle="Choose from the list" error="Pick one of the options in the dropdown." promptTitle="Select" prompt="Five days or fewer gives a nine hour daily ceiling. More than five days gives eight." type="list">
      <formula1>"5 day week,6 day week"</formula1>
    </dataValidation>
    <dataValidation sqref="E16" showDropDown="0" showInputMessage="1" showErrorMessage="1" allowBlank="1" errorTitle="Choose from the list" error="Pick one of the options in the dropdown." promptTitle="Select" prompt="Yes means Sunday work is paid at 1.5 times. No means 2 times." type="list">
      <formula1>"Yes,No"</formula1>
    </dataValidation>
    <dataValidation sqref="C22:C28" showDropDown="0" showInputMessage="1" showErrorMessage="1" allowBlank="1" errorTitle="Choose from the list" error="Pick one of the options in the dropdown." promptTitle="Select" prompt="Pick the kind of day. It drives the overtime, Sunday and public holiday calculation." type="list">
      <formula1>"Ordinary day,Sunday,Public holiday worked,Public holiday not worked,Rest day,Absent"</formula1>
    </dataValidation>
  </dataValidations>
  <pageMargins left="0.5" right="0.5" top="0.6" bottom="0.6" header="0.5" footer="0.5"/>
  <pageSetup orientation="landscape"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2.xml><?xml version="1.0" encoding="utf-8"?>
<worksheet xmlns="http://schemas.openxmlformats.org/spreadsheetml/2006/main">
  <sheetPr>
    <tabColor rgb="0021759B"/>
    <outlinePr summaryBelow="1" summaryRight="1"/>
    <pageSetUpPr fitToPage="1"/>
  </sheetPr>
  <dimension ref="A1:C31"/>
  <sheetViews>
    <sheetView showGridLines="0" workbookViewId="0">
      <pane ySplit="5" topLeftCell="A6" activePane="bottomLeft" state="frozen"/>
      <selection pane="bottomLeft" activeCell="A1" sqref="A1"/>
    </sheetView>
  </sheetViews>
  <sheetFormatPr baseColWidth="8" defaultRowHeight="15"/>
  <cols>
    <col width="30" customWidth="1" min="1" max="1"/>
    <col width="66" customWidth="1" min="2" max="2"/>
    <col width="18" customWidth="1" min="3" max="3"/>
  </cols>
  <sheetData>
    <row r="1" ht="26" customHeight="1">
      <c r="A1" s="1" t="inlineStr">
        <is>
          <t>HOURS AND PAY: THE RULES THIS SHEET APPLIES</t>
        </is>
      </c>
    </row>
    <row r="2" ht="14" customHeight="1">
      <c r="A2" s="2" t="inlineStr">
        <is>
          <t>Basic Conditions of Employment Act 75 of 1997, as at 09 August 2026</t>
        </is>
      </c>
    </row>
    <row r="3" ht="4" customHeight="1">
      <c r="A3" s="3" t="n"/>
      <c r="B3" s="3" t="n"/>
      <c r="C3" s="3" t="n"/>
    </row>
    <row r="5" ht="22" customHeight="1">
      <c r="A5" s="7" t="inlineStr">
        <is>
          <t>WORKING TIME</t>
        </is>
      </c>
      <c r="B5" s="8" t="n"/>
      <c r="C5" s="8" t="n"/>
    </row>
    <row r="6" ht="26" customHeight="1">
      <c r="A6" s="22" t="inlineStr">
        <is>
          <t>TOPIC</t>
        </is>
      </c>
      <c r="B6" s="22" t="inlineStr">
        <is>
          <t>WHAT THE LAW SAYS</t>
        </is>
      </c>
      <c r="C6" s="22" t="inlineStr">
        <is>
          <t>WHERE IT COMES FROM</t>
        </is>
      </c>
    </row>
    <row r="7" ht="18" customHeight="1">
      <c r="A7" s="49" t="inlineStr">
        <is>
          <t>Working time</t>
        </is>
      </c>
      <c r="B7" s="50" t="n"/>
      <c r="C7" s="50" t="n"/>
    </row>
    <row r="8" ht="30" customHeight="1">
      <c r="A8" s="51" t="inlineStr">
        <is>
          <t>Ordinary hours a week</t>
        </is>
      </c>
      <c r="B8" s="52" t="inlineStr">
        <is>
          <t>You may not require or permit an employee to work more than 45 ordinary hours in any week.</t>
        </is>
      </c>
      <c r="C8" s="53" t="inlineStr">
        <is>
          <t>BCEA section 9</t>
        </is>
      </c>
    </row>
    <row r="9" ht="30" customHeight="1">
      <c r="A9" s="51" t="inlineStr">
        <is>
          <t>Ordinary hours a day</t>
        </is>
      </c>
      <c r="B9" s="52" t="inlineStr">
        <is>
          <t>Nine hours a day where the employee works five days a week or fewer. Eight hours a day where the employee works more than five days a week.</t>
        </is>
      </c>
      <c r="C9" s="53" t="inlineStr">
        <is>
          <t>BCEA section 9</t>
        </is>
      </c>
    </row>
    <row r="10" ht="42" customHeight="1">
      <c r="A10" s="51" t="inlineStr">
        <is>
          <t>The 15 minute extension</t>
        </is>
      </c>
      <c r="B10" s="52" t="inlineStr">
        <is>
          <t>Ordinary daily hours may be extended by up to 15 minutes a day, and no more than one hour a week, so that an employee can finish serving a member of the public who was already being served.</t>
        </is>
      </c>
      <c r="C10" s="53" t="inlineStr">
        <is>
          <t>BCEA section 9</t>
        </is>
      </c>
    </row>
    <row r="11" ht="30" customHeight="1">
      <c r="A11" s="51" t="inlineStr">
        <is>
          <t>Overtime is voluntary</t>
        </is>
      </c>
      <c r="B11" s="52" t="inlineStr">
        <is>
          <t>Overtime is only worked by agreement. You may not require it, and an employee who refuses is not being insubordinate.</t>
        </is>
      </c>
      <c r="C11" s="53" t="inlineStr">
        <is>
          <t>BCEA section 10</t>
        </is>
      </c>
    </row>
    <row r="12" ht="42" customHeight="1">
      <c r="A12" s="51" t="inlineStr">
        <is>
          <t>How much overtime</t>
        </is>
      </c>
      <c r="B12" s="52" t="inlineStr">
        <is>
          <t>A maximum of 10 hours' overtime a week. A collective agreement may raise that to 15 hours for no more than two months in any 12. Nobody may work more than 12 hours in total on any day.</t>
        </is>
      </c>
      <c r="C12" s="53" t="inlineStr">
        <is>
          <t>BCEA section 10</t>
        </is>
      </c>
    </row>
    <row r="13" ht="42" customHeight="1">
      <c r="A13" s="51" t="inlineStr">
        <is>
          <t>What overtime pays</t>
        </is>
      </c>
      <c r="B13" s="52" t="inlineStr">
        <is>
          <t>At least one and a half times the employee's normal wage. By agreement you may instead pay the normal wage plus 30 minutes' paid time off for each overtime hour, or give 90 minutes' paid time off per hour and no extra pay.</t>
        </is>
      </c>
      <c r="C13" s="53" t="inlineStr">
        <is>
          <t>BCEA section 10</t>
        </is>
      </c>
    </row>
    <row r="14" ht="30" customHeight="1">
      <c r="A14" s="51" t="inlineStr">
        <is>
          <t>Sunday work</t>
        </is>
      </c>
      <c r="B14" s="52" t="inlineStr">
        <is>
          <t>Double the normal wage for each hour worked. One and a half times if the employee ordinarily works on a Sunday.</t>
        </is>
      </c>
      <c r="C14" s="53" t="inlineStr">
        <is>
          <t>BCEA section 16</t>
        </is>
      </c>
    </row>
    <row r="15" ht="42" customHeight="1">
      <c r="A15" s="51" t="inlineStr">
        <is>
          <t>Public holidays</t>
        </is>
      </c>
      <c r="B15" s="52" t="inlineStr">
        <is>
          <t>A public holiday that falls on a day the employee would ordinarily work is paid whether the employee works or not. If the employee works it, the day is paid at double. An employee only works a public holiday by agreement.</t>
        </is>
      </c>
      <c r="C15" s="53" t="inlineStr">
        <is>
          <t>BCEA section 18</t>
        </is>
      </c>
    </row>
    <row r="16" ht="42" customHeight="1">
      <c r="A16" s="51" t="inlineStr">
        <is>
          <t>Night work</t>
        </is>
      </c>
      <c r="B16" s="52" t="inlineStr">
        <is>
          <t>Work between 18:00 and 06:00 is by agreement and attracts either a shift allowance or reduced hours, plus transport that is actually available between the workplace and the employee's home.</t>
        </is>
      </c>
      <c r="C16" s="53" t="inlineStr">
        <is>
          <t>BCEA section 17</t>
        </is>
      </c>
    </row>
    <row r="17" ht="42" customHeight="1">
      <c r="A17" s="51" t="inlineStr">
        <is>
          <t>Meal interval</t>
        </is>
      </c>
      <c r="B17" s="52" t="inlineStr">
        <is>
          <t>At least one continuous hour after five continuous hours of work. By written agreement this may be cut to 30 minutes, or left out on a day of fewer than six hours.</t>
        </is>
      </c>
      <c r="C17" s="53" t="inlineStr">
        <is>
          <t>BCEA section 14</t>
        </is>
      </c>
    </row>
    <row r="18" ht="42" customHeight="1">
      <c r="A18" s="51" t="inlineStr">
        <is>
          <t>Rest periods</t>
        </is>
      </c>
      <c r="B18" s="52" t="inlineStr">
        <is>
          <t>At least 12 consecutive hours between finishing and starting again, and at least 36 consecutive hours a week, which must include a Sunday unless you agree otherwise.</t>
        </is>
      </c>
      <c r="C18" s="53" t="inlineStr">
        <is>
          <t>BCEA section 15</t>
        </is>
      </c>
    </row>
    <row r="19" ht="18" customHeight="1">
      <c r="A19" s="49" t="inlineStr">
        <is>
          <t>What you get paid</t>
        </is>
      </c>
      <c r="B19" s="50" t="n"/>
      <c r="C19" s="50" t="n"/>
    </row>
    <row r="20" ht="30" customHeight="1">
      <c r="A20" s="51" t="inlineStr">
        <is>
          <t>National Minimum Wage</t>
        </is>
      </c>
      <c r="B20" s="52" t="inlineStr">
        <is>
          <t>R 30.23 per ordinary hour worked, with effect from 1 March 2026. The same rate applies to domestic workers and to farm workers. No agreement may pay less.</t>
        </is>
      </c>
      <c r="C20" s="53" t="inlineStr">
        <is>
          <t>National Minimum Wage Act 9 of 2018</t>
        </is>
      </c>
    </row>
    <row r="21" ht="30" customHeight="1">
      <c r="A21" s="51" t="inlineStr">
        <is>
          <t>Expanded Public Works Programme</t>
        </is>
      </c>
      <c r="B21" s="52" t="inlineStr">
        <is>
          <t>R 16.62 per ordinary hour. This lower rate still applies to EPWP workers, and to nobody else.</t>
        </is>
      </c>
      <c r="C21" s="53" t="inlineStr">
        <is>
          <t>National Minimum Wage Act 9 of 2018</t>
        </is>
      </c>
    </row>
    <row r="22" ht="30" customHeight="1">
      <c r="A22" s="51" t="inlineStr">
        <is>
          <t>Learners</t>
        </is>
      </c>
      <c r="B22" s="52" t="inlineStr">
        <is>
          <t>A learner on a registered learnership is paid the allowance in Schedule 2 to the Act, not the National Minimum Wage.</t>
        </is>
      </c>
      <c r="C22" s="53" t="inlineStr">
        <is>
          <t>National Minimum Wage Act 9 of 2018</t>
        </is>
      </c>
    </row>
    <row r="23" ht="54" customHeight="1">
      <c r="A23" s="51" t="inlineStr">
        <is>
          <t>Sectoral minimums</t>
        </is>
      </c>
      <c r="B23" s="52" t="inlineStr">
        <is>
          <t>Contract cleaning and wholesale and retail have their own minimum wages, and in places they are higher than the National Minimum Wage. A bargaining council agreement can also set a higher rate and it binds you even if you never joined anything.</t>
        </is>
      </c>
      <c r="C23" s="53" t="inlineStr">
        <is>
          <t>Sectoral determinations</t>
        </is>
      </c>
    </row>
    <row r="24" ht="42" customHeight="1">
      <c r="A24" s="51" t="inlineStr">
        <is>
          <t>Working out the hourly rate</t>
        </is>
      </c>
      <c r="B24" s="52" t="inlineStr">
        <is>
          <t>For a monthly paid employee, the weekly wage is the monthly wage divided by four and one third, and the hourly rate is the weekly wage divided by the ordinary weekly hours. Use that rate for overtime, Sunday and public holiday pay.</t>
        </is>
      </c>
      <c r="C24" s="53" t="inlineStr">
        <is>
          <t>BCEA section 35</t>
        </is>
      </c>
    </row>
    <row r="25" ht="18" customHeight="1">
      <c r="A25" s="49" t="inlineStr">
        <is>
          <t>Who is left out</t>
        </is>
      </c>
      <c r="B25" s="50" t="n"/>
      <c r="C25" s="50" t="n"/>
    </row>
    <row r="26" ht="78" customHeight="1">
      <c r="A26" s="51" t="inlineStr">
        <is>
          <t>The earnings threshold</t>
        </is>
      </c>
      <c r="B26" s="52" t="inlineStr">
        <is>
          <t>An employee who earns more than R 269 600.90 a year, which is the threshold from 1 May 2026, is excluded from sections 9, 10, 14, 15, 16, 17(2) and 18(3). That means no statutory ordinary hours ceiling, no overtime pay entitlement, no Sunday premium and no public holiday premium for a day they would not ordinarily work. Everything else in the BCEA still applies. Confirm the current figure on labour.gov.za: published sources differ on the cents.</t>
        </is>
      </c>
      <c r="C26" s="53" t="inlineStr">
        <is>
          <t>BCEA section 6(3)</t>
        </is>
      </c>
    </row>
    <row r="27" ht="42" customHeight="1">
      <c r="A27" s="51" t="inlineStr">
        <is>
          <t>Senior managers and others</t>
        </is>
      </c>
      <c r="B27" s="52" t="inlineStr">
        <is>
          <t>Senior managerial employees, travelling sales staff who set their own hours, and employees who work fewer than 24 hours a month for the employer are also outside the working time chapter.</t>
        </is>
      </c>
      <c r="C27" s="53" t="inlineStr">
        <is>
          <t>BCEA section 6</t>
        </is>
      </c>
    </row>
    <row r="29" ht="88" customHeight="1">
      <c r="A29" s="21" t="inlineStr">
        <is>
          <t>Note: every one of these is a floor, not a target. You may agree to better terms and many employers do. You may never agree to worse, and an employee cannot validly give up a basic condition, even in writing and even willingly. A clause that gives less than the Act is simply replaced by the Act.</t>
        </is>
      </c>
    </row>
    <row r="30" ht="76" customHeight="1">
      <c r="A30" s="21" t="inlineStr">
        <is>
          <t>Note: keep every signed timesheet, and the record of hours worked and pay received, for three years. Section 31 of the BCEA requires it, and it is what you produce when someone claims they were never paid for a Sunday.</t>
        </is>
      </c>
    </row>
    <row r="31" ht="64" customHeight="1">
      <c r="A31" s="21" t="inlineStr">
        <is>
          <t>Note: rates, thresholds and fees quoted in this template were correct on 09 August 2026. Confirm the current figures on sars.gov.za, cipc.co.za or labour.gov.za before you rely on them.</t>
        </is>
      </c>
    </row>
  </sheetData>
  <mergeCells count="9">
    <mergeCell ref="A25:C25"/>
    <mergeCell ref="A19:C19"/>
    <mergeCell ref="A1:C1"/>
    <mergeCell ref="A5:C5"/>
    <mergeCell ref="A31:C31"/>
    <mergeCell ref="A30:C30"/>
    <mergeCell ref="A29:C29"/>
    <mergeCell ref="A7:C7"/>
    <mergeCell ref="A2:C2"/>
  </mergeCells>
  <pageMargins left="0.5" right="0.5" top="0.6" bottom="0.6" header="0.5" footer="0.5"/>
  <pageSetup orientation="portrait"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2026-08-09T23:35:39Z</dcterms:created>
  <dcterms:modified xmlns:dcterms="http://purl.org/dc/terms/" xmlns:xsi="http://www.w3.org/2001/XMLSchema-instance" xsi:type="dcterms:W3CDTF">2026-08-09T23:35:39Z</dcterms:modified>
</cp:coreProperties>
</file>