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ipeline" sheetId="1" state="visible" r:id="rId1"/>
    <sheet xmlns:r="http://schemas.openxmlformats.org/officeDocument/2006/relationships" name="Volume" sheetId="2" state="visible" r:id="rId2"/>
    <sheet xmlns:r="http://schemas.openxmlformats.org/officeDocument/2006/relationships" name="12 Month Forecast" sheetId="3" state="visible" r:id="rId3"/>
    <sheet xmlns:r="http://schemas.openxmlformats.org/officeDocument/2006/relationships" name="Forecast vs Actual" sheetId="4" state="visible" r:id="rId4"/>
    <sheet xmlns:r="http://schemas.openxmlformats.org/officeDocument/2006/relationships" name="How to Forecast" sheetId="5" state="visible" r:id="rId5"/>
  </sheets>
  <definedNames>
    <definedName name="ForecastStart">Pipeline!$B$7</definedName>
    <definedName name="Method">'12 Month Forecast'!$B$7</definedName>
    <definedName name="KeepTotal">'12 Month Forecast'!$B$8</definedName>
    <definedName name="WorstPct">'12 Month Forecast'!$B$24</definedName>
    <definedName name="BestPct">'12 Month Forecast'!$B$25</definedName>
  </definedNames>
  <calcPr calcId="124519" fullCalcOnLoad="1"/>
</workbook>
</file>

<file path=xl/styles.xml><?xml version="1.0" encoding="utf-8"?>
<styleSheet xmlns="http://schemas.openxmlformats.org/spreadsheetml/2006/main">
  <numFmts count="5">
    <numFmt numFmtId="164" formatCode="DD MMM YYYY"/>
    <numFmt numFmtId="165" formatCode="&quot;R&quot; #,##0.00"/>
    <numFmt numFmtId="166" formatCode="MMM YYYY"/>
    <numFmt numFmtId="167" formatCode="&quot;R&quot; #,##0"/>
    <numFmt numFmtId="168" formatCode="0.0%"/>
  </numFmts>
  <fonts count="27">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191C4A"/>
      <sz val="10"/>
    </font>
    <font>
      <name val="Arial"/>
      <color rgb="000000FF"/>
      <sz val="10"/>
    </font>
    <font>
      <name val="Arial"/>
      <i val="1"/>
      <color rgb="006B6870"/>
      <sz val="8.5"/>
    </font>
    <font>
      <name val="Arial"/>
      <b val="1"/>
      <color rgb="00FFFFFF"/>
      <sz val="8.5"/>
    </font>
    <font>
      <name val="Arial"/>
      <color rgb="00191C4A"/>
      <sz val="9.5"/>
    </font>
    <font>
      <name val="Arial"/>
      <color rgb="00191C4A"/>
      <sz val="10"/>
    </font>
    <font>
      <name val="Arial"/>
      <b val="1"/>
      <color rgb="001D9E75"/>
      <sz val="10"/>
    </font>
    <font>
      <name val="Arial"/>
      <b val="1"/>
      <color rgb="00FFFFFF"/>
      <sz val="10"/>
    </font>
    <font>
      <name val="Arial"/>
      <color rgb="00222222"/>
      <sz val="10"/>
    </font>
    <font>
      <name val="Arial"/>
      <b val="1"/>
      <color rgb="00191C4A"/>
      <sz val="9.5"/>
    </font>
    <font>
      <name val="Arial"/>
      <b val="1"/>
      <color rgb="00191C4A"/>
      <sz val="9"/>
    </font>
    <font>
      <name val="Arial"/>
      <color rgb="00191C4A"/>
      <sz val="9"/>
    </font>
    <font>
      <name val="Arial"/>
      <b val="1"/>
      <color rgb="001D9E75"/>
      <sz val="9.5"/>
    </font>
    <font>
      <name val="Arial"/>
      <b val="1"/>
      <color rgb="001D9E75"/>
      <sz val="11"/>
    </font>
    <font>
      <name val="Arial"/>
      <b val="1"/>
      <color rgb="00C4830A"/>
      <sz val="10"/>
    </font>
    <font>
      <name val="Arial"/>
      <color rgb="00C4830A"/>
      <sz val="9"/>
    </font>
    <font>
      <name val="Arial"/>
      <color rgb="001D9E75"/>
      <sz val="9"/>
    </font>
    <font>
      <name val="Arial"/>
      <color rgb="000000FF"/>
      <sz val="9"/>
    </font>
    <font>
      <name val="Arial"/>
      <b val="1"/>
      <color rgb="00191C4A"/>
      <sz val="11"/>
    </font>
    <font>
      <name val="Arial"/>
      <b val="1"/>
      <color rgb="00D7B428"/>
      <sz val="10"/>
    </font>
    <font>
      <name val="Arial"/>
      <color rgb="00222222"/>
      <sz val="9"/>
    </font>
    <font>
      <name val="Arial"/>
      <color rgb="00222222"/>
      <sz val="9.5"/>
    </font>
  </fonts>
  <fills count="6">
    <fill>
      <patternFill/>
    </fill>
    <fill>
      <patternFill patternType="gray125"/>
    </fill>
    <fill>
      <patternFill patternType="solid">
        <fgColor rgb="00FFFFFF"/>
      </patternFill>
    </fill>
    <fill>
      <patternFill patternType="solid">
        <fgColor rgb="00191C4A"/>
      </patternFill>
    </fill>
    <fill>
      <patternFill patternType="solid">
        <fgColor rgb="00F7F6F2"/>
      </patternFill>
    </fill>
    <fill>
      <patternFill patternType="solid">
        <fgColor rgb="00E8E9F2"/>
      </patternFill>
    </fill>
  </fills>
  <borders count="12">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top style="thin">
        <color rgb="00191C4A"/>
      </top>
      <bottom style="thin">
        <color rgb="00191C4A"/>
      </bottom>
    </border>
    <border>
      <top style="thin">
        <color rgb="00191C4A"/>
      </top>
      <bottom style="double">
        <color rgb="00191C4A"/>
      </bottom>
    </border>
    <border>
      <left/>
      <right/>
      <top style="thin">
        <color rgb="00191C4A"/>
      </top>
      <bottom/>
      <diagonal/>
    </border>
    <border>
      <left/>
      <right/>
      <top style="thin">
        <color rgb="00191C4A"/>
      </top>
      <bottom style="double">
        <color rgb="00191C4A"/>
      </bottom>
      <diagonal/>
    </border>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s>
  <cellStyleXfs count="1">
    <xf numFmtId="0" fontId="0" fillId="0" borderId="0"/>
  </cellStyleXfs>
  <cellXfs count="83">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center" indent="1"/>
    </xf>
    <xf numFmtId="164" fontId="6" fillId="2" borderId="2" applyAlignment="1" pivotButton="0" quotePrefix="0" xfId="0">
      <alignment horizontal="center" vertical="center"/>
    </xf>
    <xf numFmtId="0" fontId="7" fillId="0" borderId="0" applyAlignment="1" pivotButton="0" quotePrefix="0" xfId="0">
      <alignment vertical="center" wrapText="1" indent="1"/>
    </xf>
    <xf numFmtId="0" fontId="7" fillId="0" borderId="0" applyAlignment="1" pivotButton="0" quotePrefix="0" xfId="0">
      <alignment vertical="top" wrapText="1" indent="1"/>
    </xf>
    <xf numFmtId="0" fontId="8" fillId="3" borderId="2" applyAlignment="1" pivotButton="0" quotePrefix="0" xfId="0">
      <alignment horizontal="center" vertical="center" wrapText="1"/>
    </xf>
    <xf numFmtId="0" fontId="6" fillId="2" borderId="2" applyAlignment="1" pivotButton="0" quotePrefix="0" xfId="0">
      <alignment horizontal="left" vertical="center" indent="1"/>
    </xf>
    <xf numFmtId="165" fontId="6" fillId="2" borderId="2" applyAlignment="1" pivotButton="0" quotePrefix="0" xfId="0">
      <alignment horizontal="right" vertical="center" indent="1"/>
    </xf>
    <xf numFmtId="0" fontId="6" fillId="2" borderId="2" applyAlignment="1" pivotButton="0" quotePrefix="0" xfId="0">
      <alignment horizontal="center" vertical="center"/>
    </xf>
    <xf numFmtId="9" fontId="9" fillId="4" borderId="2" applyAlignment="1" pivotButton="0" quotePrefix="0" xfId="0">
      <alignment horizontal="center" vertical="center" indent="1"/>
    </xf>
    <xf numFmtId="165" fontId="10" fillId="4" borderId="2" applyAlignment="1" pivotButton="0" quotePrefix="0" xfId="0">
      <alignment horizontal="right" vertical="center" indent="1"/>
    </xf>
    <xf numFmtId="3" fontId="9" fillId="4" borderId="2" applyAlignment="1" pivotButton="0" quotePrefix="0" xfId="0">
      <alignment horizontal="center" vertical="center" indent="1"/>
    </xf>
    <xf numFmtId="0" fontId="5" fillId="5" borderId="4" applyAlignment="1" pivotButton="0" quotePrefix="0" xfId="0">
      <alignment vertical="center" indent="1"/>
    </xf>
    <xf numFmtId="0" fontId="0" fillId="5" borderId="4" pivotButton="0" quotePrefix="0" xfId="0"/>
    <xf numFmtId="165" fontId="5" fillId="5" borderId="4" applyAlignment="1" pivotButton="0" quotePrefix="0" xfId="0">
      <alignment horizontal="right" vertical="center" indent="1"/>
    </xf>
    <xf numFmtId="165" fontId="11" fillId="5" borderId="4" applyAlignment="1" pivotButton="0" quotePrefix="0" xfId="0">
      <alignment horizontal="right" vertical="center" indent="1"/>
    </xf>
    <xf numFmtId="0" fontId="7" fillId="5" borderId="4" applyAlignment="1" pivotButton="0" quotePrefix="0" xfId="0">
      <alignment vertical="center" wrapText="1" indent="1"/>
    </xf>
    <xf numFmtId="0" fontId="0" fillId="0" borderId="6" pivotButton="0" quotePrefix="0" xfId="0"/>
    <xf numFmtId="0" fontId="12" fillId="3" borderId="7" applyAlignment="1" pivotButton="0" quotePrefix="0" xfId="0">
      <alignment vertical="center" indent="1"/>
    </xf>
    <xf numFmtId="0" fontId="0" fillId="3" borderId="7" pivotButton="0" quotePrefix="0" xfId="0"/>
    <xf numFmtId="0" fontId="13" fillId="0" borderId="0" applyAlignment="1" pivotButton="0" quotePrefix="0" xfId="0">
      <alignment vertical="center" indent="2"/>
    </xf>
    <xf numFmtId="3" fontId="10" fillId="4" borderId="2" applyAlignment="1" pivotButton="0" quotePrefix="0" xfId="0">
      <alignment horizontal="right" vertical="center" indent="1"/>
    </xf>
    <xf numFmtId="9" fontId="10" fillId="4" borderId="2" applyAlignment="1" pivotButton="0" quotePrefix="0" xfId="0">
      <alignment horizontal="right" vertical="center" indent="1"/>
    </xf>
    <xf numFmtId="0" fontId="0" fillId="0" borderId="10" pivotButton="0" quotePrefix="0" xfId="0"/>
    <xf numFmtId="0" fontId="0" fillId="0" borderId="11" pivotButton="0" quotePrefix="0" xfId="0"/>
    <xf numFmtId="0" fontId="14" fillId="0" borderId="0" applyAlignment="1" pivotButton="0" quotePrefix="0" xfId="0">
      <alignment vertical="center" indent="2"/>
    </xf>
    <xf numFmtId="3" fontId="10" fillId="4" borderId="2" applyAlignment="1" pivotButton="0" quotePrefix="0" xfId="0">
      <alignment horizontal="center" vertical="center" indent="1"/>
    </xf>
    <xf numFmtId="166" fontId="8" fillId="3" borderId="2" applyAlignment="1" pivotButton="0" quotePrefix="0" xfId="0">
      <alignment horizontal="center" vertical="center" wrapText="1"/>
    </xf>
    <xf numFmtId="0" fontId="15" fillId="5" borderId="0" applyAlignment="1" pivotButton="0" quotePrefix="0" xfId="0">
      <alignment vertical="center" indent="1"/>
    </xf>
    <xf numFmtId="0" fontId="0" fillId="5" borderId="0" pivotButton="0" quotePrefix="0" xfId="0"/>
    <xf numFmtId="3" fontId="6" fillId="2" borderId="2" applyAlignment="1" pivotButton="0" quotePrefix="0" xfId="0">
      <alignment horizontal="center" vertical="center"/>
    </xf>
    <xf numFmtId="167" fontId="10" fillId="4" borderId="2" applyAlignment="1" pivotButton="0" quotePrefix="0" xfId="0">
      <alignment horizontal="right" vertical="center" indent="1"/>
    </xf>
    <xf numFmtId="3" fontId="14" fillId="5" borderId="4" applyAlignment="1" pivotButton="0" quotePrefix="0" xfId="0">
      <alignment horizontal="center" vertical="center"/>
    </xf>
    <xf numFmtId="3" fontId="5" fillId="5" borderId="4" applyAlignment="1" pivotButton="0" quotePrefix="0" xfId="0">
      <alignment horizontal="center" vertical="center" indent="1"/>
    </xf>
    <xf numFmtId="167" fontId="5" fillId="5" borderId="4" applyAlignment="1" pivotButton="0" quotePrefix="0" xfId="0">
      <alignment horizontal="right" vertical="center" indent="1"/>
    </xf>
    <xf numFmtId="49" fontId="9" fillId="4" borderId="2" applyAlignment="1" pivotButton="0" quotePrefix="0" xfId="0">
      <alignment horizontal="left" vertical="center" indent="1"/>
    </xf>
    <xf numFmtId="167" fontId="16" fillId="4" borderId="2" applyAlignment="1" pivotButton="0" quotePrefix="0" xfId="0">
      <alignment horizontal="right" vertical="center" indent="1"/>
    </xf>
    <xf numFmtId="167" fontId="17" fillId="5" borderId="4" applyAlignment="1" pivotButton="0" quotePrefix="0" xfId="0">
      <alignment horizontal="right" vertical="center"/>
    </xf>
    <xf numFmtId="167" fontId="11" fillId="5" borderId="4" applyAlignment="1" pivotButton="0" quotePrefix="0" xfId="0">
      <alignment horizontal="right" vertical="center" indent="1"/>
    </xf>
    <xf numFmtId="49" fontId="16" fillId="4" borderId="2" applyAlignment="1" pivotButton="0" quotePrefix="0" xfId="0">
      <alignment horizontal="left" vertical="center" indent="1"/>
    </xf>
    <xf numFmtId="0" fontId="6" fillId="2" borderId="2" applyAlignment="1" pivotButton="0" quotePrefix="0" xfId="0">
      <alignment horizontal="left" vertical="center"/>
    </xf>
    <xf numFmtId="165" fontId="5" fillId="4" borderId="2" applyAlignment="1" pivotButton="0" quotePrefix="0" xfId="0">
      <alignment horizontal="right" vertical="center" indent="1"/>
    </xf>
    <xf numFmtId="0" fontId="5" fillId="5" borderId="3" applyAlignment="1" pivotButton="0" quotePrefix="0" xfId="0">
      <alignment vertical="center" indent="1"/>
    </xf>
    <xf numFmtId="167" fontId="14" fillId="5" borderId="3" applyAlignment="1" pivotButton="0" quotePrefix="0" xfId="0">
      <alignment horizontal="right" vertical="center"/>
    </xf>
    <xf numFmtId="165" fontId="5" fillId="5" borderId="3" applyAlignment="1" pivotButton="0" quotePrefix="0" xfId="0">
      <alignment horizontal="right" vertical="center" indent="1"/>
    </xf>
    <xf numFmtId="0" fontId="0" fillId="5" borderId="3" pivotButton="0" quotePrefix="0" xfId="0"/>
    <xf numFmtId="2" fontId="6" fillId="2" borderId="2" applyAlignment="1" pivotButton="0" quotePrefix="0" xfId="0">
      <alignment horizontal="center" vertical="center"/>
    </xf>
    <xf numFmtId="2" fontId="10" fillId="4" borderId="2" applyAlignment="1" pivotButton="0" quotePrefix="0" xfId="0">
      <alignment horizontal="center" vertical="center" indent="1"/>
    </xf>
    <xf numFmtId="167" fontId="11" fillId="5" borderId="3" applyAlignment="1" pivotButton="0" quotePrefix="0" xfId="0">
      <alignment horizontal="right" vertical="center"/>
    </xf>
    <xf numFmtId="165" fontId="18" fillId="5" borderId="3" applyAlignment="1" pivotButton="0" quotePrefix="0" xfId="0">
      <alignment horizontal="right" vertical="center" indent="1"/>
    </xf>
    <xf numFmtId="9" fontId="16" fillId="4" borderId="2" applyAlignment="1" pivotButton="0" quotePrefix="0" xfId="0">
      <alignment horizontal="center" vertical="center" indent="1"/>
    </xf>
    <xf numFmtId="9" fontId="10" fillId="4" borderId="2" applyAlignment="1" pivotButton="0" quotePrefix="0" xfId="0">
      <alignment horizontal="center" vertical="center" indent="1"/>
    </xf>
    <xf numFmtId="0" fontId="5" fillId="0" borderId="0" applyAlignment="1" pivotButton="0" quotePrefix="0" xfId="0">
      <alignment vertical="center" indent="2"/>
    </xf>
    <xf numFmtId="49" fontId="9" fillId="4" borderId="2" applyAlignment="1" pivotButton="0" quotePrefix="0" xfId="0">
      <alignment horizontal="center" vertical="center" indent="1"/>
    </xf>
    <xf numFmtId="9" fontId="6" fillId="2" borderId="2" applyAlignment="1" pivotButton="0" quotePrefix="0" xfId="0">
      <alignment horizontal="center" vertical="center"/>
    </xf>
    <xf numFmtId="0" fontId="19" fillId="0" borderId="0" applyAlignment="1" pivotButton="0" quotePrefix="0" xfId="0">
      <alignment vertical="center" indent="2"/>
    </xf>
    <xf numFmtId="167" fontId="20" fillId="4" borderId="2" applyAlignment="1" pivotButton="0" quotePrefix="0" xfId="0">
      <alignment horizontal="right" vertical="center" indent="1"/>
    </xf>
    <xf numFmtId="165" fontId="19" fillId="4" borderId="2" applyAlignment="1" pivotButton="0" quotePrefix="0" xfId="0">
      <alignment horizontal="right" vertical="center" indent="1"/>
    </xf>
    <xf numFmtId="0" fontId="11" fillId="0" borderId="0" applyAlignment="1" pivotButton="0" quotePrefix="0" xfId="0">
      <alignment vertical="center" indent="2"/>
    </xf>
    <xf numFmtId="167" fontId="21" fillId="4" borderId="2" applyAlignment="1" pivotButton="0" quotePrefix="0" xfId="0">
      <alignment horizontal="right" vertical="center" indent="1"/>
    </xf>
    <xf numFmtId="165" fontId="11" fillId="4" borderId="2" applyAlignment="1" pivotButton="0" quotePrefix="0" xfId="0">
      <alignment horizontal="right" vertical="center" indent="1"/>
    </xf>
    <xf numFmtId="0" fontId="3" fillId="0" borderId="0" applyAlignment="1" pivotButton="0" quotePrefix="0" xfId="0">
      <alignment vertical="center" indent="2"/>
    </xf>
    <xf numFmtId="167" fontId="4" fillId="4" borderId="2" applyAlignment="1" pivotButton="0" quotePrefix="0" xfId="0">
      <alignment horizontal="right" vertical="center" indent="1"/>
    </xf>
    <xf numFmtId="165" fontId="3" fillId="4" borderId="2" applyAlignment="1" pivotButton="0" quotePrefix="0" xfId="0">
      <alignment horizontal="right" vertical="center" indent="1"/>
    </xf>
    <xf numFmtId="166" fontId="5" fillId="4" borderId="2" applyAlignment="1" pivotButton="0" quotePrefix="0" xfId="0">
      <alignment horizontal="center" vertical="center" indent="1"/>
    </xf>
    <xf numFmtId="168" fontId="10" fillId="4" borderId="2" applyAlignment="1" pivotButton="0" quotePrefix="0" xfId="0">
      <alignment horizontal="center" vertical="center" indent="1"/>
    </xf>
    <xf numFmtId="49" fontId="16" fillId="4" borderId="2" applyAlignment="1" pivotButton="0" quotePrefix="0" xfId="0">
      <alignment horizontal="center" vertical="center" indent="1"/>
    </xf>
    <xf numFmtId="0" fontId="22" fillId="2" borderId="2" applyAlignment="1" pivotButton="0" quotePrefix="0" xfId="0">
      <alignment horizontal="left" vertical="center" wrapText="1" indent="1"/>
    </xf>
    <xf numFmtId="165" fontId="23" fillId="5" borderId="4" applyAlignment="1" pivotButton="0" quotePrefix="0" xfId="0">
      <alignment horizontal="right" vertical="center" indent="1"/>
    </xf>
    <xf numFmtId="168" fontId="23" fillId="5" borderId="4" applyAlignment="1" pivotButton="0" quotePrefix="0" xfId="0">
      <alignment horizontal="center" vertical="center" indent="1"/>
    </xf>
    <xf numFmtId="9" fontId="23" fillId="5" borderId="4" applyAlignment="1" pivotButton="0" quotePrefix="0" xfId="0">
      <alignment horizontal="center" vertical="center" indent="1"/>
    </xf>
    <xf numFmtId="0" fontId="13" fillId="0" borderId="0" applyAlignment="1" pivotButton="0" quotePrefix="0" xfId="0">
      <alignment vertical="top" wrapText="1" indent="1"/>
    </xf>
    <xf numFmtId="0" fontId="24" fillId="0" borderId="0" applyAlignment="1" pivotButton="0" quotePrefix="0" xfId="0">
      <alignment horizontal="center" vertical="top"/>
    </xf>
    <xf numFmtId="0" fontId="25" fillId="4" borderId="2" applyAlignment="1" pivotButton="0" quotePrefix="0" xfId="0">
      <alignment vertical="top" wrapText="1" indent="1"/>
    </xf>
    <xf numFmtId="0" fontId="25" fillId="2" borderId="2" applyAlignment="1" pivotButton="0" quotePrefix="0" xfId="0">
      <alignment vertical="top" wrapText="1" indent="1"/>
    </xf>
    <xf numFmtId="0" fontId="14" fillId="0" borderId="0" applyAlignment="1" pivotButton="0" quotePrefix="0" xfId="0">
      <alignment vertical="top" wrapText="1" indent="1"/>
    </xf>
    <xf numFmtId="0" fontId="26" fillId="0" borderId="0" applyAlignment="1" pivotButton="0" quotePrefix="0" xfId="0">
      <alignment vertical="top" wrapText="1" indent="1"/>
    </xf>
  </cellXfs>
  <cellStyles count="1">
    <cellStyle name="Normal" xfId="0" builtinId="0" hidden="0"/>
  </cellStyles>
  <dxfs count="14">
    <dxf>
      <font>
        <name val="Arial"/>
        <b val="1"/>
        <color rgb="001D9E75"/>
        <sz val="10"/>
      </font>
      <fill>
        <patternFill patternType="solid">
          <fgColor rgb="00E4F3EC"/>
        </patternFill>
      </fill>
    </dxf>
    <dxf>
      <font>
        <name val="Arial"/>
        <color rgb="006B6870"/>
        <sz val="10"/>
      </font>
      <fill>
        <patternFill patternType="solid">
          <fgColor rgb="00EFEEEA"/>
        </patternFill>
      </fill>
    </dxf>
    <dxf>
      <font>
        <name val="Arial"/>
        <b val="1"/>
        <color rgb="00A32D2D"/>
        <sz val="9.5"/>
      </font>
      <fill>
        <patternFill patternType="solid">
          <fgColor rgb="00F6E5E5"/>
        </patternFill>
      </fill>
    </dxf>
    <dxf>
      <font>
        <name val="Arial"/>
        <b val="1"/>
        <color rgb="00C4830A"/>
        <sz val="9.5"/>
      </font>
      <fill>
        <patternFill patternType="solid">
          <fgColor rgb="00FBF1DC"/>
        </patternFill>
      </fill>
    </dxf>
    <dxf>
      <font>
        <name val="Arial"/>
        <b val="1"/>
        <color rgb="00A32D2D"/>
        <sz val="9"/>
      </font>
      <fill>
        <patternFill patternType="solid">
          <fgColor rgb="00F6E5E5"/>
        </patternFill>
      </fill>
    </dxf>
    <dxf>
      <font>
        <name val="Arial"/>
        <b val="1"/>
        <color rgb="00C4830A"/>
        <sz val="9"/>
      </font>
      <fill>
        <patternFill patternType="solid">
          <fgColor rgb="00FBF1DC"/>
        </patternFill>
      </fill>
    </dxf>
    <dxf>
      <font>
        <name val="Arial"/>
        <color rgb="001D9E75"/>
        <sz val="9"/>
      </font>
      <fill>
        <patternFill patternType="solid">
          <fgColor rgb="00E4F3EC"/>
        </patternFill>
      </fill>
    </dxf>
    <dxf>
      <font>
        <name val="Arial"/>
        <b val="1"/>
        <color rgb="001D9E75"/>
        <sz val="9.5"/>
      </font>
      <fill>
        <patternFill patternType="solid">
          <fgColor rgb="00E4F3EC"/>
        </patternFill>
      </fill>
    </dxf>
    <dxf>
      <font>
        <name val="Arial"/>
        <color rgb="00C4830A"/>
        <sz val="9"/>
      </font>
      <fill>
        <patternFill patternType="solid">
          <fgColor rgb="00FBF1DC"/>
        </patternFill>
      </fill>
    </dxf>
    <dxf>
      <font>
        <name val="Arial"/>
        <b val="1"/>
        <color rgb="00C4830A"/>
        <sz val="10"/>
      </font>
      <fill>
        <patternFill patternType="solid">
          <fgColor rgb="00FBF1DC"/>
        </patternFill>
      </fill>
    </dxf>
    <dxf>
      <font>
        <name val="Arial"/>
        <b val="1"/>
        <color rgb="00A32D2D"/>
        <sz val="10"/>
      </font>
      <fill>
        <patternFill patternType="solid">
          <fgColor rgb="00F6E5E5"/>
        </patternFill>
      </fill>
    </dxf>
    <dxf>
      <font>
        <name val="Arial"/>
        <color rgb="00A32D2D"/>
        <sz val="10"/>
      </font>
    </dxf>
    <dxf>
      <font>
        <name val="Arial"/>
        <b val="1"/>
        <color rgb="00A32D2D"/>
        <sz val="9"/>
      </font>
    </dxf>
    <dxf>
      <font>
        <name val="Arial"/>
        <b val="1"/>
        <color rgb="001D9E75"/>
        <sz val="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K76"/>
  <sheetViews>
    <sheetView showGridLines="0" workbookViewId="0">
      <pane xSplit="1" ySplit="10" topLeftCell="B11" activePane="bottomRight" state="frozen"/>
      <selection pane="topRight"/>
      <selection pane="bottomLeft"/>
      <selection pane="bottomRight"/>
      <selection pane="bottomLeft"/>
      <selection pane="bottomRight" activeCell="A1" sqref="A1"/>
    </sheetView>
  </sheetViews>
  <sheetFormatPr baseColWidth="8" defaultRowHeight="15"/>
  <cols>
    <col width="24" customWidth="1" min="1" max="1"/>
    <col width="30" customWidth="1" min="2" max="2"/>
    <col width="17" customWidth="1" min="3" max="3"/>
    <col width="15" customWidth="1" min="4" max="4"/>
    <col width="12" customWidth="1" min="5" max="5"/>
    <col width="11" customWidth="1" min="6" max="6"/>
    <col width="16" customWidth="1" min="7" max="7"/>
    <col width="14" customWidth="1" min="8" max="8"/>
    <col width="13" customWidth="1" min="9" max="9"/>
    <col width="11" customWidth="1" min="10" max="10"/>
    <col width="28" customWidth="1" min="11" max="11"/>
  </cols>
  <sheetData>
    <row r="1" ht="26" customHeight="1">
      <c r="A1" s="1" t="inlineStr">
        <is>
          <t>SALES FORECAST: WEIGHTED PIPELINE</t>
        </is>
      </c>
    </row>
    <row r="2" ht="14" customHeight="1">
      <c r="A2" s="2" t="inlineStr">
        <is>
          <t>For a business that quotes. Every opportunity, what it is worth, and how likely you really are to win it.</t>
        </is>
      </c>
    </row>
    <row r="3" ht="4" customHeight="1">
      <c r="A3" s="3" t="n"/>
      <c r="B3" s="3" t="n"/>
      <c r="C3" s="3" t="n"/>
      <c r="D3" s="3" t="n"/>
      <c r="E3" s="3" t="n"/>
      <c r="F3" s="3" t="n"/>
      <c r="G3" s="3" t="n"/>
      <c r="H3" s="3" t="n"/>
      <c r="I3" s="3" t="n"/>
      <c r="J3" s="3" t="n"/>
      <c r="K3" s="3" t="n"/>
    </row>
    <row r="4" ht="15" customHeight="1">
      <c r="A4" s="4" t="inlineStr">
        <is>
          <t>[YOUR COMPANY NAME]</t>
        </is>
      </c>
      <c r="J4" s="5" t="inlineStr">
        <is>
          <t>[ Insert your logo in the space above ]</t>
        </is>
      </c>
    </row>
    <row r="5" ht="15" customHeight="1">
      <c r="A5" s="6" t="inlineStr">
        <is>
          <t>Reg No: [XXXX/XXXXXX/XX]</t>
        </is>
      </c>
      <c r="J5" s="5" t="inlineStr">
        <is>
          <t>VAT No: [4XXXXXXXXX] (if VAT registered)</t>
        </is>
      </c>
    </row>
    <row r="6" ht="15" customHeight="1">
      <c r="A6" s="6" t="inlineStr">
        <is>
          <t>[email@yourbusiness.co.za]</t>
        </is>
      </c>
      <c r="J6" s="5" t="inlineStr">
        <is>
          <t>[+27 XX XXX XXXX]</t>
        </is>
      </c>
    </row>
    <row r="7" ht="28" customHeight="1">
      <c r="A7" s="7" t="inlineStr">
        <is>
          <t>Forecast starts on</t>
        </is>
      </c>
      <c r="B7" s="8" t="n"/>
      <c r="C7" s="9" t="inlineStr">
        <is>
          <t>Type the first day of the first month you are forecasting, for example 1 March 2027. Every month heading in this workbook works itself out from this one date.</t>
        </is>
      </c>
    </row>
    <row r="8" ht="29" customHeight="1">
      <c r="A8" s="10" t="inlineStr">
        <is>
          <t>Note: How to use this sheet: type only in the white cells, which show in blue text. The shaded cells work themselves out, so leave them alone. Notes in grey italic are guidance and can be deleted before you send the document.</t>
        </is>
      </c>
    </row>
    <row r="9" ht="29" customHeight="1">
      <c r="A9" s="10" t="inlineStr">
        <is>
          <t>Note: One line per opportunity. Value excludes VAT. The chance of winning is a dropdown, and the weighted value works itself out: value times chance. Mark a line Won and the chance becomes 100 percent by itself. Mark it Lost and it becomes nought, so a lost job cannot sit in your forecast pretending to be money.</t>
        </is>
      </c>
    </row>
    <row r="10" ht="26" customHeight="1">
      <c r="A10" s="11" t="inlineStr">
        <is>
          <t>CUSTOMER OR JOB</t>
        </is>
      </c>
      <c r="B10" s="11" t="inlineStr">
        <is>
          <t>WHAT YOU HAVE QUOTED FOR</t>
        </is>
      </c>
      <c r="C10" s="11" t="inlineStr">
        <is>
          <t>VALUE EXCLUDING VAT</t>
        </is>
      </c>
      <c r="D10" s="11" t="inlineStr">
        <is>
          <t>STAGE</t>
        </is>
      </c>
      <c r="E10" s="11" t="inlineStr">
        <is>
          <t>CHANCE OF WINNING</t>
        </is>
      </c>
      <c r="F10" s="11" t="inlineStr">
        <is>
          <t>CHANCE USED</t>
        </is>
      </c>
      <c r="G10" s="11" t="inlineStr">
        <is>
          <t>WEIGHTED VALUE</t>
        </is>
      </c>
      <c r="H10" s="11" t="inlineStr">
        <is>
          <t>EXPECTED CLOSE DATE</t>
        </is>
      </c>
      <c r="I10" s="11" t="inlineStr">
        <is>
          <t>DATE YOU QUOTED</t>
        </is>
      </c>
      <c r="J10" s="11" t="inlineStr">
        <is>
          <t>DAYS OPEN</t>
        </is>
      </c>
      <c r="K10" s="11" t="inlineStr">
        <is>
          <t>WHAT HAPPENS NEXT</t>
        </is>
      </c>
    </row>
    <row r="11" ht="18" customHeight="1">
      <c r="A11" s="12" t="n"/>
      <c r="B11" s="12" t="n"/>
      <c r="C11" s="13" t="n"/>
      <c r="D11" s="14" t="n"/>
      <c r="E11" s="14" t="n"/>
      <c r="F11" s="15">
        <f>IF(C11="","",IF(D11="Lost",0,IF(D11="Won",1,IF(E11="","",IF(ISNUMBER(E11),IF(E11&gt;1,E11/100,E11),IFERROR(VALUE(SUBSTITUTE(E11,"%",""))/100,""))))))</f>
        <v/>
      </c>
      <c r="G11" s="16">
        <f>IF(OR(C11="",F11=""),"",ROUND(C11*F11,2))</f>
        <v/>
      </c>
      <c r="H11" s="8" t="n"/>
      <c r="I11" s="8" t="n"/>
      <c r="J11" s="17">
        <f>IF(I11="","",MAX(0,TODAY()-I11))</f>
        <v/>
      </c>
      <c r="K11" s="12" t="n"/>
    </row>
    <row r="12" ht="18" customHeight="1">
      <c r="A12" s="12" t="n"/>
      <c r="B12" s="12" t="n"/>
      <c r="C12" s="13" t="n"/>
      <c r="D12" s="14" t="n"/>
      <c r="E12" s="14" t="n"/>
      <c r="F12" s="15">
        <f>IF(C12="","",IF(D12="Lost",0,IF(D12="Won",1,IF(E12="","",IF(ISNUMBER(E12),IF(E12&gt;1,E12/100,E12),IFERROR(VALUE(SUBSTITUTE(E12,"%",""))/100,""))))))</f>
        <v/>
      </c>
      <c r="G12" s="16">
        <f>IF(OR(C12="",F12=""),"",ROUND(C12*F12,2))</f>
        <v/>
      </c>
      <c r="H12" s="8" t="n"/>
      <c r="I12" s="8" t="n"/>
      <c r="J12" s="17">
        <f>IF(I12="","",MAX(0,TODAY()-I12))</f>
        <v/>
      </c>
      <c r="K12" s="12" t="n"/>
    </row>
    <row r="13" ht="18" customHeight="1">
      <c r="A13" s="12" t="n"/>
      <c r="B13" s="12" t="n"/>
      <c r="C13" s="13" t="n"/>
      <c r="D13" s="14" t="n"/>
      <c r="E13" s="14" t="n"/>
      <c r="F13" s="15">
        <f>IF(C13="","",IF(D13="Lost",0,IF(D13="Won",1,IF(E13="","",IF(ISNUMBER(E13),IF(E13&gt;1,E13/100,E13),IFERROR(VALUE(SUBSTITUTE(E13,"%",""))/100,""))))))</f>
        <v/>
      </c>
      <c r="G13" s="16">
        <f>IF(OR(C13="",F13=""),"",ROUND(C13*F13,2))</f>
        <v/>
      </c>
      <c r="H13" s="8" t="n"/>
      <c r="I13" s="8" t="n"/>
      <c r="J13" s="17">
        <f>IF(I13="","",MAX(0,TODAY()-I13))</f>
        <v/>
      </c>
      <c r="K13" s="12" t="n"/>
    </row>
    <row r="14" ht="18" customHeight="1">
      <c r="A14" s="12" t="n"/>
      <c r="B14" s="12" t="n"/>
      <c r="C14" s="13" t="n"/>
      <c r="D14" s="14" t="n"/>
      <c r="E14" s="14" t="n"/>
      <c r="F14" s="15">
        <f>IF(C14="","",IF(D14="Lost",0,IF(D14="Won",1,IF(E14="","",IF(ISNUMBER(E14),IF(E14&gt;1,E14/100,E14),IFERROR(VALUE(SUBSTITUTE(E14,"%",""))/100,""))))))</f>
        <v/>
      </c>
      <c r="G14" s="16">
        <f>IF(OR(C14="",F14=""),"",ROUND(C14*F14,2))</f>
        <v/>
      </c>
      <c r="H14" s="8" t="n"/>
      <c r="I14" s="8" t="n"/>
      <c r="J14" s="17">
        <f>IF(I14="","",MAX(0,TODAY()-I14))</f>
        <v/>
      </c>
      <c r="K14" s="12" t="n"/>
    </row>
    <row r="15" ht="18" customHeight="1">
      <c r="A15" s="12" t="n"/>
      <c r="B15" s="12" t="n"/>
      <c r="C15" s="13" t="n"/>
      <c r="D15" s="14" t="n"/>
      <c r="E15" s="14" t="n"/>
      <c r="F15" s="15">
        <f>IF(C15="","",IF(D15="Lost",0,IF(D15="Won",1,IF(E15="","",IF(ISNUMBER(E15),IF(E15&gt;1,E15/100,E15),IFERROR(VALUE(SUBSTITUTE(E15,"%",""))/100,""))))))</f>
        <v/>
      </c>
      <c r="G15" s="16">
        <f>IF(OR(C15="",F15=""),"",ROUND(C15*F15,2))</f>
        <v/>
      </c>
      <c r="H15" s="8" t="n"/>
      <c r="I15" s="8" t="n"/>
      <c r="J15" s="17">
        <f>IF(I15="","",MAX(0,TODAY()-I15))</f>
        <v/>
      </c>
      <c r="K15" s="12" t="n"/>
    </row>
    <row r="16" ht="18" customHeight="1">
      <c r="A16" s="12" t="n"/>
      <c r="B16" s="12" t="n"/>
      <c r="C16" s="13" t="n"/>
      <c r="D16" s="14" t="n"/>
      <c r="E16" s="14" t="n"/>
      <c r="F16" s="15">
        <f>IF(C16="","",IF(D16="Lost",0,IF(D16="Won",1,IF(E16="","",IF(ISNUMBER(E16),IF(E16&gt;1,E16/100,E16),IFERROR(VALUE(SUBSTITUTE(E16,"%",""))/100,""))))))</f>
        <v/>
      </c>
      <c r="G16" s="16">
        <f>IF(OR(C16="",F16=""),"",ROUND(C16*F16,2))</f>
        <v/>
      </c>
      <c r="H16" s="8" t="n"/>
      <c r="I16" s="8" t="n"/>
      <c r="J16" s="17">
        <f>IF(I16="","",MAX(0,TODAY()-I16))</f>
        <v/>
      </c>
      <c r="K16" s="12" t="n"/>
    </row>
    <row r="17" ht="18" customHeight="1">
      <c r="A17" s="12" t="n"/>
      <c r="B17" s="12" t="n"/>
      <c r="C17" s="13" t="n"/>
      <c r="D17" s="14" t="n"/>
      <c r="E17" s="14" t="n"/>
      <c r="F17" s="15">
        <f>IF(C17="","",IF(D17="Lost",0,IF(D17="Won",1,IF(E17="","",IF(ISNUMBER(E17),IF(E17&gt;1,E17/100,E17),IFERROR(VALUE(SUBSTITUTE(E17,"%",""))/100,""))))))</f>
        <v/>
      </c>
      <c r="G17" s="16">
        <f>IF(OR(C17="",F17=""),"",ROUND(C17*F17,2))</f>
        <v/>
      </c>
      <c r="H17" s="8" t="n"/>
      <c r="I17" s="8" t="n"/>
      <c r="J17" s="17">
        <f>IF(I17="","",MAX(0,TODAY()-I17))</f>
        <v/>
      </c>
      <c r="K17" s="12" t="n"/>
    </row>
    <row r="18" ht="18" customHeight="1">
      <c r="A18" s="12" t="n"/>
      <c r="B18" s="12" t="n"/>
      <c r="C18" s="13" t="n"/>
      <c r="D18" s="14" t="n"/>
      <c r="E18" s="14" t="n"/>
      <c r="F18" s="15">
        <f>IF(C18="","",IF(D18="Lost",0,IF(D18="Won",1,IF(E18="","",IF(ISNUMBER(E18),IF(E18&gt;1,E18/100,E18),IFERROR(VALUE(SUBSTITUTE(E18,"%",""))/100,""))))))</f>
        <v/>
      </c>
      <c r="G18" s="16">
        <f>IF(OR(C18="",F18=""),"",ROUND(C18*F18,2))</f>
        <v/>
      </c>
      <c r="H18" s="8" t="n"/>
      <c r="I18" s="8" t="n"/>
      <c r="J18" s="17">
        <f>IF(I18="","",MAX(0,TODAY()-I18))</f>
        <v/>
      </c>
      <c r="K18" s="12" t="n"/>
    </row>
    <row r="19" ht="18" customHeight="1">
      <c r="A19" s="12" t="n"/>
      <c r="B19" s="12" t="n"/>
      <c r="C19" s="13" t="n"/>
      <c r="D19" s="14" t="n"/>
      <c r="E19" s="14" t="n"/>
      <c r="F19" s="15">
        <f>IF(C19="","",IF(D19="Lost",0,IF(D19="Won",1,IF(E19="","",IF(ISNUMBER(E19),IF(E19&gt;1,E19/100,E19),IFERROR(VALUE(SUBSTITUTE(E19,"%",""))/100,""))))))</f>
        <v/>
      </c>
      <c r="G19" s="16">
        <f>IF(OR(C19="",F19=""),"",ROUND(C19*F19,2))</f>
        <v/>
      </c>
      <c r="H19" s="8" t="n"/>
      <c r="I19" s="8" t="n"/>
      <c r="J19" s="17">
        <f>IF(I19="","",MAX(0,TODAY()-I19))</f>
        <v/>
      </c>
      <c r="K19" s="12" t="n"/>
    </row>
    <row r="20" ht="18" customHeight="1">
      <c r="A20" s="12" t="n"/>
      <c r="B20" s="12" t="n"/>
      <c r="C20" s="13" t="n"/>
      <c r="D20" s="14" t="n"/>
      <c r="E20" s="14" t="n"/>
      <c r="F20" s="15">
        <f>IF(C20="","",IF(D20="Lost",0,IF(D20="Won",1,IF(E20="","",IF(ISNUMBER(E20),IF(E20&gt;1,E20/100,E20),IFERROR(VALUE(SUBSTITUTE(E20,"%",""))/100,""))))))</f>
        <v/>
      </c>
      <c r="G20" s="16">
        <f>IF(OR(C20="",F20=""),"",ROUND(C20*F20,2))</f>
        <v/>
      </c>
      <c r="H20" s="8" t="n"/>
      <c r="I20" s="8" t="n"/>
      <c r="J20" s="17">
        <f>IF(I20="","",MAX(0,TODAY()-I20))</f>
        <v/>
      </c>
      <c r="K20" s="12" t="n"/>
    </row>
    <row r="21" ht="18" customHeight="1">
      <c r="A21" s="12" t="n"/>
      <c r="B21" s="12" t="n"/>
      <c r="C21" s="13" t="n"/>
      <c r="D21" s="14" t="n"/>
      <c r="E21" s="14" t="n"/>
      <c r="F21" s="15">
        <f>IF(C21="","",IF(D21="Lost",0,IF(D21="Won",1,IF(E21="","",IF(ISNUMBER(E21),IF(E21&gt;1,E21/100,E21),IFERROR(VALUE(SUBSTITUTE(E21,"%",""))/100,""))))))</f>
        <v/>
      </c>
      <c r="G21" s="16">
        <f>IF(OR(C21="",F21=""),"",ROUND(C21*F21,2))</f>
        <v/>
      </c>
      <c r="H21" s="8" t="n"/>
      <c r="I21" s="8" t="n"/>
      <c r="J21" s="17">
        <f>IF(I21="","",MAX(0,TODAY()-I21))</f>
        <v/>
      </c>
      <c r="K21" s="12" t="n"/>
    </row>
    <row r="22" ht="18" customHeight="1">
      <c r="A22" s="12" t="n"/>
      <c r="B22" s="12" t="n"/>
      <c r="C22" s="13" t="n"/>
      <c r="D22" s="14" t="n"/>
      <c r="E22" s="14" t="n"/>
      <c r="F22" s="15">
        <f>IF(C22="","",IF(D22="Lost",0,IF(D22="Won",1,IF(E22="","",IF(ISNUMBER(E22),IF(E22&gt;1,E22/100,E22),IFERROR(VALUE(SUBSTITUTE(E22,"%",""))/100,""))))))</f>
        <v/>
      </c>
      <c r="G22" s="16">
        <f>IF(OR(C22="",F22=""),"",ROUND(C22*F22,2))</f>
        <v/>
      </c>
      <c r="H22" s="8" t="n"/>
      <c r="I22" s="8" t="n"/>
      <c r="J22" s="17">
        <f>IF(I22="","",MAX(0,TODAY()-I22))</f>
        <v/>
      </c>
      <c r="K22" s="12" t="n"/>
    </row>
    <row r="23" ht="18" customHeight="1">
      <c r="A23" s="12" t="n"/>
      <c r="B23" s="12" t="n"/>
      <c r="C23" s="13" t="n"/>
      <c r="D23" s="14" t="n"/>
      <c r="E23" s="14" t="n"/>
      <c r="F23" s="15">
        <f>IF(C23="","",IF(D23="Lost",0,IF(D23="Won",1,IF(E23="","",IF(ISNUMBER(E23),IF(E23&gt;1,E23/100,E23),IFERROR(VALUE(SUBSTITUTE(E23,"%",""))/100,""))))))</f>
        <v/>
      </c>
      <c r="G23" s="16">
        <f>IF(OR(C23="",F23=""),"",ROUND(C23*F23,2))</f>
        <v/>
      </c>
      <c r="H23" s="8" t="n"/>
      <c r="I23" s="8" t="n"/>
      <c r="J23" s="17">
        <f>IF(I23="","",MAX(0,TODAY()-I23))</f>
        <v/>
      </c>
      <c r="K23" s="12" t="n"/>
    </row>
    <row r="24" ht="18" customHeight="1">
      <c r="A24" s="12" t="n"/>
      <c r="B24" s="12" t="n"/>
      <c r="C24" s="13" t="n"/>
      <c r="D24" s="14" t="n"/>
      <c r="E24" s="14" t="n"/>
      <c r="F24" s="15">
        <f>IF(C24="","",IF(D24="Lost",0,IF(D24="Won",1,IF(E24="","",IF(ISNUMBER(E24),IF(E24&gt;1,E24/100,E24),IFERROR(VALUE(SUBSTITUTE(E24,"%",""))/100,""))))))</f>
        <v/>
      </c>
      <c r="G24" s="16">
        <f>IF(OR(C24="",F24=""),"",ROUND(C24*F24,2))</f>
        <v/>
      </c>
      <c r="H24" s="8" t="n"/>
      <c r="I24" s="8" t="n"/>
      <c r="J24" s="17">
        <f>IF(I24="","",MAX(0,TODAY()-I24))</f>
        <v/>
      </c>
      <c r="K24" s="12" t="n"/>
    </row>
    <row r="25" ht="18" customHeight="1">
      <c r="A25" s="12" t="n"/>
      <c r="B25" s="12" t="n"/>
      <c r="C25" s="13" t="n"/>
      <c r="D25" s="14" t="n"/>
      <c r="E25" s="14" t="n"/>
      <c r="F25" s="15">
        <f>IF(C25="","",IF(D25="Lost",0,IF(D25="Won",1,IF(E25="","",IF(ISNUMBER(E25),IF(E25&gt;1,E25/100,E25),IFERROR(VALUE(SUBSTITUTE(E25,"%",""))/100,""))))))</f>
        <v/>
      </c>
      <c r="G25" s="16">
        <f>IF(OR(C25="",F25=""),"",ROUND(C25*F25,2))</f>
        <v/>
      </c>
      <c r="H25" s="8" t="n"/>
      <c r="I25" s="8" t="n"/>
      <c r="J25" s="17">
        <f>IF(I25="","",MAX(0,TODAY()-I25))</f>
        <v/>
      </c>
      <c r="K25" s="12" t="n"/>
    </row>
    <row r="26" ht="18" customHeight="1">
      <c r="A26" s="12" t="n"/>
      <c r="B26" s="12" t="n"/>
      <c r="C26" s="13" t="n"/>
      <c r="D26" s="14" t="n"/>
      <c r="E26" s="14" t="n"/>
      <c r="F26" s="15">
        <f>IF(C26="","",IF(D26="Lost",0,IF(D26="Won",1,IF(E26="","",IF(ISNUMBER(E26),IF(E26&gt;1,E26/100,E26),IFERROR(VALUE(SUBSTITUTE(E26,"%",""))/100,""))))))</f>
        <v/>
      </c>
      <c r="G26" s="16">
        <f>IF(OR(C26="",F26=""),"",ROUND(C26*F26,2))</f>
        <v/>
      </c>
      <c r="H26" s="8" t="n"/>
      <c r="I26" s="8" t="n"/>
      <c r="J26" s="17">
        <f>IF(I26="","",MAX(0,TODAY()-I26))</f>
        <v/>
      </c>
      <c r="K26" s="12" t="n"/>
    </row>
    <row r="27" ht="18" customHeight="1">
      <c r="A27" s="12" t="n"/>
      <c r="B27" s="12" t="n"/>
      <c r="C27" s="13" t="n"/>
      <c r="D27" s="14" t="n"/>
      <c r="E27" s="14" t="n"/>
      <c r="F27" s="15">
        <f>IF(C27="","",IF(D27="Lost",0,IF(D27="Won",1,IF(E27="","",IF(ISNUMBER(E27),IF(E27&gt;1,E27/100,E27),IFERROR(VALUE(SUBSTITUTE(E27,"%",""))/100,""))))))</f>
        <v/>
      </c>
      <c r="G27" s="16">
        <f>IF(OR(C27="",F27=""),"",ROUND(C27*F27,2))</f>
        <v/>
      </c>
      <c r="H27" s="8" t="n"/>
      <c r="I27" s="8" t="n"/>
      <c r="J27" s="17">
        <f>IF(I27="","",MAX(0,TODAY()-I27))</f>
        <v/>
      </c>
      <c r="K27" s="12" t="n"/>
    </row>
    <row r="28" ht="18" customHeight="1">
      <c r="A28" s="12" t="n"/>
      <c r="B28" s="12" t="n"/>
      <c r="C28" s="13" t="n"/>
      <c r="D28" s="14" t="n"/>
      <c r="E28" s="14" t="n"/>
      <c r="F28" s="15">
        <f>IF(C28="","",IF(D28="Lost",0,IF(D28="Won",1,IF(E28="","",IF(ISNUMBER(E28),IF(E28&gt;1,E28/100,E28),IFERROR(VALUE(SUBSTITUTE(E28,"%",""))/100,""))))))</f>
        <v/>
      </c>
      <c r="G28" s="16">
        <f>IF(OR(C28="",F28=""),"",ROUND(C28*F28,2))</f>
        <v/>
      </c>
      <c r="H28" s="8" t="n"/>
      <c r="I28" s="8" t="n"/>
      <c r="J28" s="17">
        <f>IF(I28="","",MAX(0,TODAY()-I28))</f>
        <v/>
      </c>
      <c r="K28" s="12" t="n"/>
    </row>
    <row r="29" ht="18" customHeight="1">
      <c r="A29" s="12" t="n"/>
      <c r="B29" s="12" t="n"/>
      <c r="C29" s="13" t="n"/>
      <c r="D29" s="14" t="n"/>
      <c r="E29" s="14" t="n"/>
      <c r="F29" s="15">
        <f>IF(C29="","",IF(D29="Lost",0,IF(D29="Won",1,IF(E29="","",IF(ISNUMBER(E29),IF(E29&gt;1,E29/100,E29),IFERROR(VALUE(SUBSTITUTE(E29,"%",""))/100,""))))))</f>
        <v/>
      </c>
      <c r="G29" s="16">
        <f>IF(OR(C29="",F29=""),"",ROUND(C29*F29,2))</f>
        <v/>
      </c>
      <c r="H29" s="8" t="n"/>
      <c r="I29" s="8" t="n"/>
      <c r="J29" s="17">
        <f>IF(I29="","",MAX(0,TODAY()-I29))</f>
        <v/>
      </c>
      <c r="K29" s="12" t="n"/>
    </row>
    <row r="30" ht="18" customHeight="1">
      <c r="A30" s="12" t="n"/>
      <c r="B30" s="12" t="n"/>
      <c r="C30" s="13" t="n"/>
      <c r="D30" s="14" t="n"/>
      <c r="E30" s="14" t="n"/>
      <c r="F30" s="15">
        <f>IF(C30="","",IF(D30="Lost",0,IF(D30="Won",1,IF(E30="","",IF(ISNUMBER(E30),IF(E30&gt;1,E30/100,E30),IFERROR(VALUE(SUBSTITUTE(E30,"%",""))/100,""))))))</f>
        <v/>
      </c>
      <c r="G30" s="16">
        <f>IF(OR(C30="",F30=""),"",ROUND(C30*F30,2))</f>
        <v/>
      </c>
      <c r="H30" s="8" t="n"/>
      <c r="I30" s="8" t="n"/>
      <c r="J30" s="17">
        <f>IF(I30="","",MAX(0,TODAY()-I30))</f>
        <v/>
      </c>
      <c r="K30" s="12" t="n"/>
    </row>
    <row r="31" ht="18" customHeight="1">
      <c r="A31" s="12" t="n"/>
      <c r="B31" s="12" t="n"/>
      <c r="C31" s="13" t="n"/>
      <c r="D31" s="14" t="n"/>
      <c r="E31" s="14" t="n"/>
      <c r="F31" s="15">
        <f>IF(C31="","",IF(D31="Lost",0,IF(D31="Won",1,IF(E31="","",IF(ISNUMBER(E31),IF(E31&gt;1,E31/100,E31),IFERROR(VALUE(SUBSTITUTE(E31,"%",""))/100,""))))))</f>
        <v/>
      </c>
      <c r="G31" s="16">
        <f>IF(OR(C31="",F31=""),"",ROUND(C31*F31,2))</f>
        <v/>
      </c>
      <c r="H31" s="8" t="n"/>
      <c r="I31" s="8" t="n"/>
      <c r="J31" s="17">
        <f>IF(I31="","",MAX(0,TODAY()-I31))</f>
        <v/>
      </c>
      <c r="K31" s="12" t="n"/>
    </row>
    <row r="32" ht="18" customHeight="1">
      <c r="A32" s="12" t="n"/>
      <c r="B32" s="12" t="n"/>
      <c r="C32" s="13" t="n"/>
      <c r="D32" s="14" t="n"/>
      <c r="E32" s="14" t="n"/>
      <c r="F32" s="15">
        <f>IF(C32="","",IF(D32="Lost",0,IF(D32="Won",1,IF(E32="","",IF(ISNUMBER(E32),IF(E32&gt;1,E32/100,E32),IFERROR(VALUE(SUBSTITUTE(E32,"%",""))/100,""))))))</f>
        <v/>
      </c>
      <c r="G32" s="16">
        <f>IF(OR(C32="",F32=""),"",ROUND(C32*F32,2))</f>
        <v/>
      </c>
      <c r="H32" s="8" t="n"/>
      <c r="I32" s="8" t="n"/>
      <c r="J32" s="17">
        <f>IF(I32="","",MAX(0,TODAY()-I32))</f>
        <v/>
      </c>
      <c r="K32" s="12" t="n"/>
    </row>
    <row r="33" ht="18" customHeight="1">
      <c r="A33" s="12" t="n"/>
      <c r="B33" s="12" t="n"/>
      <c r="C33" s="13" t="n"/>
      <c r="D33" s="14" t="n"/>
      <c r="E33" s="14" t="n"/>
      <c r="F33" s="15">
        <f>IF(C33="","",IF(D33="Lost",0,IF(D33="Won",1,IF(E33="","",IF(ISNUMBER(E33),IF(E33&gt;1,E33/100,E33),IFERROR(VALUE(SUBSTITUTE(E33,"%",""))/100,""))))))</f>
        <v/>
      </c>
      <c r="G33" s="16">
        <f>IF(OR(C33="",F33=""),"",ROUND(C33*F33,2))</f>
        <v/>
      </c>
      <c r="H33" s="8" t="n"/>
      <c r="I33" s="8" t="n"/>
      <c r="J33" s="17">
        <f>IF(I33="","",MAX(0,TODAY()-I33))</f>
        <v/>
      </c>
      <c r="K33" s="12" t="n"/>
    </row>
    <row r="34" ht="18" customHeight="1">
      <c r="A34" s="12" t="n"/>
      <c r="B34" s="12" t="n"/>
      <c r="C34" s="13" t="n"/>
      <c r="D34" s="14" t="n"/>
      <c r="E34" s="14" t="n"/>
      <c r="F34" s="15">
        <f>IF(C34="","",IF(D34="Lost",0,IF(D34="Won",1,IF(E34="","",IF(ISNUMBER(E34),IF(E34&gt;1,E34/100,E34),IFERROR(VALUE(SUBSTITUTE(E34,"%",""))/100,""))))))</f>
        <v/>
      </c>
      <c r="G34" s="16">
        <f>IF(OR(C34="",F34=""),"",ROUND(C34*F34,2))</f>
        <v/>
      </c>
      <c r="H34" s="8" t="n"/>
      <c r="I34" s="8" t="n"/>
      <c r="J34" s="17">
        <f>IF(I34="","",MAX(0,TODAY()-I34))</f>
        <v/>
      </c>
      <c r="K34" s="12" t="n"/>
    </row>
    <row r="35" ht="18" customHeight="1">
      <c r="A35" s="12" t="n"/>
      <c r="B35" s="12" t="n"/>
      <c r="C35" s="13" t="n"/>
      <c r="D35" s="14" t="n"/>
      <c r="E35" s="14" t="n"/>
      <c r="F35" s="15">
        <f>IF(C35="","",IF(D35="Lost",0,IF(D35="Won",1,IF(E35="","",IF(ISNUMBER(E35),IF(E35&gt;1,E35/100,E35),IFERROR(VALUE(SUBSTITUTE(E35,"%",""))/100,""))))))</f>
        <v/>
      </c>
      <c r="G35" s="16">
        <f>IF(OR(C35="",F35=""),"",ROUND(C35*F35,2))</f>
        <v/>
      </c>
      <c r="H35" s="8" t="n"/>
      <c r="I35" s="8" t="n"/>
      <c r="J35" s="17">
        <f>IF(I35="","",MAX(0,TODAY()-I35))</f>
        <v/>
      </c>
      <c r="K35" s="12" t="n"/>
    </row>
    <row r="36" ht="18" customHeight="1">
      <c r="A36" s="12" t="n"/>
      <c r="B36" s="12" t="n"/>
      <c r="C36" s="13" t="n"/>
      <c r="D36" s="14" t="n"/>
      <c r="E36" s="14" t="n"/>
      <c r="F36" s="15">
        <f>IF(C36="","",IF(D36="Lost",0,IF(D36="Won",1,IF(E36="","",IF(ISNUMBER(E36),IF(E36&gt;1,E36/100,E36),IFERROR(VALUE(SUBSTITUTE(E36,"%",""))/100,""))))))</f>
        <v/>
      </c>
      <c r="G36" s="16">
        <f>IF(OR(C36="",F36=""),"",ROUND(C36*F36,2))</f>
        <v/>
      </c>
      <c r="H36" s="8" t="n"/>
      <c r="I36" s="8" t="n"/>
      <c r="J36" s="17">
        <f>IF(I36="","",MAX(0,TODAY()-I36))</f>
        <v/>
      </c>
      <c r="K36" s="12" t="n"/>
    </row>
    <row r="37" ht="18" customHeight="1">
      <c r="A37" s="12" t="n"/>
      <c r="B37" s="12" t="n"/>
      <c r="C37" s="13" t="n"/>
      <c r="D37" s="14" t="n"/>
      <c r="E37" s="14" t="n"/>
      <c r="F37" s="15">
        <f>IF(C37="","",IF(D37="Lost",0,IF(D37="Won",1,IF(E37="","",IF(ISNUMBER(E37),IF(E37&gt;1,E37/100,E37),IFERROR(VALUE(SUBSTITUTE(E37,"%",""))/100,""))))))</f>
        <v/>
      </c>
      <c r="G37" s="16">
        <f>IF(OR(C37="",F37=""),"",ROUND(C37*F37,2))</f>
        <v/>
      </c>
      <c r="H37" s="8" t="n"/>
      <c r="I37" s="8" t="n"/>
      <c r="J37" s="17">
        <f>IF(I37="","",MAX(0,TODAY()-I37))</f>
        <v/>
      </c>
      <c r="K37" s="12" t="n"/>
    </row>
    <row r="38" ht="18" customHeight="1">
      <c r="A38" s="12" t="n"/>
      <c r="B38" s="12" t="n"/>
      <c r="C38" s="13" t="n"/>
      <c r="D38" s="14" t="n"/>
      <c r="E38" s="14" t="n"/>
      <c r="F38" s="15">
        <f>IF(C38="","",IF(D38="Lost",0,IF(D38="Won",1,IF(E38="","",IF(ISNUMBER(E38),IF(E38&gt;1,E38/100,E38),IFERROR(VALUE(SUBSTITUTE(E38,"%",""))/100,""))))))</f>
        <v/>
      </c>
      <c r="G38" s="16">
        <f>IF(OR(C38="",F38=""),"",ROUND(C38*F38,2))</f>
        <v/>
      </c>
      <c r="H38" s="8" t="n"/>
      <c r="I38" s="8" t="n"/>
      <c r="J38" s="17">
        <f>IF(I38="","",MAX(0,TODAY()-I38))</f>
        <v/>
      </c>
      <c r="K38" s="12" t="n"/>
    </row>
    <row r="39" ht="18" customHeight="1">
      <c r="A39" s="12" t="n"/>
      <c r="B39" s="12" t="n"/>
      <c r="C39" s="13" t="n"/>
      <c r="D39" s="14" t="n"/>
      <c r="E39" s="14" t="n"/>
      <c r="F39" s="15">
        <f>IF(C39="","",IF(D39="Lost",0,IF(D39="Won",1,IF(E39="","",IF(ISNUMBER(E39),IF(E39&gt;1,E39/100,E39),IFERROR(VALUE(SUBSTITUTE(E39,"%",""))/100,""))))))</f>
        <v/>
      </c>
      <c r="G39" s="16">
        <f>IF(OR(C39="",F39=""),"",ROUND(C39*F39,2))</f>
        <v/>
      </c>
      <c r="H39" s="8" t="n"/>
      <c r="I39" s="8" t="n"/>
      <c r="J39" s="17">
        <f>IF(I39="","",MAX(0,TODAY()-I39))</f>
        <v/>
      </c>
      <c r="K39" s="12" t="n"/>
    </row>
    <row r="40" ht="18" customHeight="1">
      <c r="A40" s="12" t="n"/>
      <c r="B40" s="12" t="n"/>
      <c r="C40" s="13" t="n"/>
      <c r="D40" s="14" t="n"/>
      <c r="E40" s="14" t="n"/>
      <c r="F40" s="15">
        <f>IF(C40="","",IF(D40="Lost",0,IF(D40="Won",1,IF(E40="","",IF(ISNUMBER(E40),IF(E40&gt;1,E40/100,E40),IFERROR(VALUE(SUBSTITUTE(E40,"%",""))/100,""))))))</f>
        <v/>
      </c>
      <c r="G40" s="16">
        <f>IF(OR(C40="",F40=""),"",ROUND(C40*F40,2))</f>
        <v/>
      </c>
      <c r="H40" s="8" t="n"/>
      <c r="I40" s="8" t="n"/>
      <c r="J40" s="17">
        <f>IF(I40="","",MAX(0,TODAY()-I40))</f>
        <v/>
      </c>
      <c r="K40" s="12" t="n"/>
    </row>
    <row r="41" ht="18" customHeight="1">
      <c r="A41" s="12" t="n"/>
      <c r="B41" s="12" t="n"/>
      <c r="C41" s="13" t="n"/>
      <c r="D41" s="14" t="n"/>
      <c r="E41" s="14" t="n"/>
      <c r="F41" s="15">
        <f>IF(C41="","",IF(D41="Lost",0,IF(D41="Won",1,IF(E41="","",IF(ISNUMBER(E41),IF(E41&gt;1,E41/100,E41),IFERROR(VALUE(SUBSTITUTE(E41,"%",""))/100,""))))))</f>
        <v/>
      </c>
      <c r="G41" s="16">
        <f>IF(OR(C41="",F41=""),"",ROUND(C41*F41,2))</f>
        <v/>
      </c>
      <c r="H41" s="8" t="n"/>
      <c r="I41" s="8" t="n"/>
      <c r="J41" s="17">
        <f>IF(I41="","",MAX(0,TODAY()-I41))</f>
        <v/>
      </c>
      <c r="K41" s="12" t="n"/>
    </row>
    <row r="42" ht="18" customHeight="1">
      <c r="A42" s="12" t="n"/>
      <c r="B42" s="12" t="n"/>
      <c r="C42" s="13" t="n"/>
      <c r="D42" s="14" t="n"/>
      <c r="E42" s="14" t="n"/>
      <c r="F42" s="15">
        <f>IF(C42="","",IF(D42="Lost",0,IF(D42="Won",1,IF(E42="","",IF(ISNUMBER(E42),IF(E42&gt;1,E42/100,E42),IFERROR(VALUE(SUBSTITUTE(E42,"%",""))/100,""))))))</f>
        <v/>
      </c>
      <c r="G42" s="16">
        <f>IF(OR(C42="",F42=""),"",ROUND(C42*F42,2))</f>
        <v/>
      </c>
      <c r="H42" s="8" t="n"/>
      <c r="I42" s="8" t="n"/>
      <c r="J42" s="17">
        <f>IF(I42="","",MAX(0,TODAY()-I42))</f>
        <v/>
      </c>
      <c r="K42" s="12" t="n"/>
    </row>
    <row r="43" ht="18" customHeight="1">
      <c r="A43" s="12" t="n"/>
      <c r="B43" s="12" t="n"/>
      <c r="C43" s="13" t="n"/>
      <c r="D43" s="14" t="n"/>
      <c r="E43" s="14" t="n"/>
      <c r="F43" s="15">
        <f>IF(C43="","",IF(D43="Lost",0,IF(D43="Won",1,IF(E43="","",IF(ISNUMBER(E43),IF(E43&gt;1,E43/100,E43),IFERROR(VALUE(SUBSTITUTE(E43,"%",""))/100,""))))))</f>
        <v/>
      </c>
      <c r="G43" s="16">
        <f>IF(OR(C43="",F43=""),"",ROUND(C43*F43,2))</f>
        <v/>
      </c>
      <c r="H43" s="8" t="n"/>
      <c r="I43" s="8" t="n"/>
      <c r="J43" s="17">
        <f>IF(I43="","",MAX(0,TODAY()-I43))</f>
        <v/>
      </c>
      <c r="K43" s="12" t="n"/>
    </row>
    <row r="44" ht="18" customHeight="1">
      <c r="A44" s="12" t="n"/>
      <c r="B44" s="12" t="n"/>
      <c r="C44" s="13" t="n"/>
      <c r="D44" s="14" t="n"/>
      <c r="E44" s="14" t="n"/>
      <c r="F44" s="15">
        <f>IF(C44="","",IF(D44="Lost",0,IF(D44="Won",1,IF(E44="","",IF(ISNUMBER(E44),IF(E44&gt;1,E44/100,E44),IFERROR(VALUE(SUBSTITUTE(E44,"%",""))/100,""))))))</f>
        <v/>
      </c>
      <c r="G44" s="16">
        <f>IF(OR(C44="",F44=""),"",ROUND(C44*F44,2))</f>
        <v/>
      </c>
      <c r="H44" s="8" t="n"/>
      <c r="I44" s="8" t="n"/>
      <c r="J44" s="17">
        <f>IF(I44="","",MAX(0,TODAY()-I44))</f>
        <v/>
      </c>
      <c r="K44" s="12" t="n"/>
    </row>
    <row r="45" ht="18" customHeight="1">
      <c r="A45" s="12" t="n"/>
      <c r="B45" s="12" t="n"/>
      <c r="C45" s="13" t="n"/>
      <c r="D45" s="14" t="n"/>
      <c r="E45" s="14" t="n"/>
      <c r="F45" s="15">
        <f>IF(C45="","",IF(D45="Lost",0,IF(D45="Won",1,IF(E45="","",IF(ISNUMBER(E45),IF(E45&gt;1,E45/100,E45),IFERROR(VALUE(SUBSTITUTE(E45,"%",""))/100,""))))))</f>
        <v/>
      </c>
      <c r="G45" s="16">
        <f>IF(OR(C45="",F45=""),"",ROUND(C45*F45,2))</f>
        <v/>
      </c>
      <c r="H45" s="8" t="n"/>
      <c r="I45" s="8" t="n"/>
      <c r="J45" s="17">
        <f>IF(I45="","",MAX(0,TODAY()-I45))</f>
        <v/>
      </c>
      <c r="K45" s="12" t="n"/>
    </row>
    <row r="46" ht="18" customHeight="1">
      <c r="A46" s="12" t="n"/>
      <c r="B46" s="12" t="n"/>
      <c r="C46" s="13" t="n"/>
      <c r="D46" s="14" t="n"/>
      <c r="E46" s="14" t="n"/>
      <c r="F46" s="15">
        <f>IF(C46="","",IF(D46="Lost",0,IF(D46="Won",1,IF(E46="","",IF(ISNUMBER(E46),IF(E46&gt;1,E46/100,E46),IFERROR(VALUE(SUBSTITUTE(E46,"%",""))/100,""))))))</f>
        <v/>
      </c>
      <c r="G46" s="16">
        <f>IF(OR(C46="",F46=""),"",ROUND(C46*F46,2))</f>
        <v/>
      </c>
      <c r="H46" s="8" t="n"/>
      <c r="I46" s="8" t="n"/>
      <c r="J46" s="17">
        <f>IF(I46="","",MAX(0,TODAY()-I46))</f>
        <v/>
      </c>
      <c r="K46" s="12" t="n"/>
    </row>
    <row r="47" ht="18" customHeight="1">
      <c r="A47" s="12" t="n"/>
      <c r="B47" s="12" t="n"/>
      <c r="C47" s="13" t="n"/>
      <c r="D47" s="14" t="n"/>
      <c r="E47" s="14" t="n"/>
      <c r="F47" s="15">
        <f>IF(C47="","",IF(D47="Lost",0,IF(D47="Won",1,IF(E47="","",IF(ISNUMBER(E47),IF(E47&gt;1,E47/100,E47),IFERROR(VALUE(SUBSTITUTE(E47,"%",""))/100,""))))))</f>
        <v/>
      </c>
      <c r="G47" s="16">
        <f>IF(OR(C47="",F47=""),"",ROUND(C47*F47,2))</f>
        <v/>
      </c>
      <c r="H47" s="8" t="n"/>
      <c r="I47" s="8" t="n"/>
      <c r="J47" s="17">
        <f>IF(I47="","",MAX(0,TODAY()-I47))</f>
        <v/>
      </c>
      <c r="K47" s="12" t="n"/>
    </row>
    <row r="48" ht="18" customHeight="1">
      <c r="A48" s="12" t="n"/>
      <c r="B48" s="12" t="n"/>
      <c r="C48" s="13" t="n"/>
      <c r="D48" s="14" t="n"/>
      <c r="E48" s="14" t="n"/>
      <c r="F48" s="15">
        <f>IF(C48="","",IF(D48="Lost",0,IF(D48="Won",1,IF(E48="","",IF(ISNUMBER(E48),IF(E48&gt;1,E48/100,E48),IFERROR(VALUE(SUBSTITUTE(E48,"%",""))/100,""))))))</f>
        <v/>
      </c>
      <c r="G48" s="16">
        <f>IF(OR(C48="",F48=""),"",ROUND(C48*F48,2))</f>
        <v/>
      </c>
      <c r="H48" s="8" t="n"/>
      <c r="I48" s="8" t="n"/>
      <c r="J48" s="17">
        <f>IF(I48="","",MAX(0,TODAY()-I48))</f>
        <v/>
      </c>
      <c r="K48" s="12" t="n"/>
    </row>
    <row r="49" ht="18" customHeight="1">
      <c r="A49" s="12" t="n"/>
      <c r="B49" s="12" t="n"/>
      <c r="C49" s="13" t="n"/>
      <c r="D49" s="14" t="n"/>
      <c r="E49" s="14" t="n"/>
      <c r="F49" s="15">
        <f>IF(C49="","",IF(D49="Lost",0,IF(D49="Won",1,IF(E49="","",IF(ISNUMBER(E49),IF(E49&gt;1,E49/100,E49),IFERROR(VALUE(SUBSTITUTE(E49,"%",""))/100,""))))))</f>
        <v/>
      </c>
      <c r="G49" s="16">
        <f>IF(OR(C49="",F49=""),"",ROUND(C49*F49,2))</f>
        <v/>
      </c>
      <c r="H49" s="8" t="n"/>
      <c r="I49" s="8" t="n"/>
      <c r="J49" s="17">
        <f>IF(I49="","",MAX(0,TODAY()-I49))</f>
        <v/>
      </c>
      <c r="K49" s="12" t="n"/>
    </row>
    <row r="50" ht="18" customHeight="1">
      <c r="A50" s="12" t="n"/>
      <c r="B50" s="12" t="n"/>
      <c r="C50" s="13" t="n"/>
      <c r="D50" s="14" t="n"/>
      <c r="E50" s="14" t="n"/>
      <c r="F50" s="15">
        <f>IF(C50="","",IF(D50="Lost",0,IF(D50="Won",1,IF(E50="","",IF(ISNUMBER(E50),IF(E50&gt;1,E50/100,E50),IFERROR(VALUE(SUBSTITUTE(E50,"%",""))/100,""))))))</f>
        <v/>
      </c>
      <c r="G50" s="16">
        <f>IF(OR(C50="",F50=""),"",ROUND(C50*F50,2))</f>
        <v/>
      </c>
      <c r="H50" s="8" t="n"/>
      <c r="I50" s="8" t="n"/>
      <c r="J50" s="17">
        <f>IF(I50="","",MAX(0,TODAY()-I50))</f>
        <v/>
      </c>
      <c r="K50" s="12" t="n"/>
    </row>
    <row r="51" ht="18" customHeight="1">
      <c r="A51" s="18" t="inlineStr">
        <is>
          <t>PIPELINE TOTALS</t>
        </is>
      </c>
      <c r="B51" s="19" t="n"/>
      <c r="C51" s="20">
        <f>SUM(C11:C50)</f>
        <v/>
      </c>
      <c r="D51" s="19" t="n"/>
      <c r="E51" s="19" t="n"/>
      <c r="F51" s="19" t="n"/>
      <c r="G51" s="21">
        <f>SUM(G11:G50)</f>
        <v/>
      </c>
      <c r="H51" s="22" t="inlineStr">
        <is>
          <t>Everything on the list, and what it is worth once you weight it.</t>
        </is>
      </c>
      <c r="I51" s="23" t="n"/>
      <c r="J51" s="23" t="n"/>
      <c r="K51" s="23" t="n"/>
    </row>
    <row r="53" ht="22" customHeight="1">
      <c r="A53" s="24" t="inlineStr">
        <is>
          <t>WHAT THE PIPELINE IS TELLING YOU</t>
        </is>
      </c>
      <c r="B53" s="25" t="n"/>
      <c r="C53" s="25" t="n"/>
      <c r="D53" s="25" t="n"/>
      <c r="E53" s="25" t="n"/>
      <c r="F53" s="25" t="n"/>
      <c r="G53" s="25" t="n"/>
      <c r="H53" s="25" t="n"/>
      <c r="I53" s="25" t="n"/>
      <c r="J53" s="25" t="n"/>
      <c r="K53" s="25" t="n"/>
    </row>
    <row r="54" ht="18" customHeight="1">
      <c r="A54" s="26" t="inlineStr">
        <is>
          <t>Opportunities on the list</t>
        </is>
      </c>
      <c r="C54" s="27">
        <f>COUNTA(A11:A50)</f>
        <v/>
      </c>
      <c r="D54" s="9" t="inlineStr">
        <is>
          <t>Every line where you typed a customer name.</t>
        </is>
      </c>
    </row>
    <row r="55" ht="18" customHeight="1">
      <c r="A55" s="26" t="inlineStr">
        <is>
          <t>Still open, not yet won or lost</t>
        </is>
      </c>
      <c r="C55" s="27">
        <f>COUNTA(A11:A50)-COUNTIF(D11:D50,"Won")-COUNTIF(D11:D50,"Lost")</f>
        <v/>
      </c>
      <c r="D55" s="9" t="inlineStr">
        <is>
          <t>These are the only lines that can still become money.</t>
        </is>
      </c>
    </row>
    <row r="56" ht="18" customHeight="1">
      <c r="A56" s="26" t="inlineStr">
        <is>
          <t>Value still open, excluding VAT</t>
        </is>
      </c>
      <c r="C56" s="16">
        <f>SUMIFS(C11:C50,D11:D50,"&lt;&gt;Won",D11:D50,"&lt;&gt;Lost")</f>
        <v/>
      </c>
      <c r="D56" s="9" t="inlineStr">
        <is>
          <t>The wish list figure. Nobody has promised you any of it.</t>
        </is>
      </c>
    </row>
    <row r="57" ht="28" customHeight="1">
      <c r="A57" s="26" t="inlineStr">
        <is>
          <t>Weighted value still open</t>
        </is>
      </c>
      <c r="C57" s="16">
        <f>SUMIFS(G11:G50,D11:D50,"&lt;&gt;Won",D11:D50,"&lt;&gt;Lost")</f>
        <v/>
      </c>
      <c r="D57" s="9" t="inlineStr">
        <is>
          <t>The same list after you weight each job by your own chance of winning it. This is the honest number, and it is the one the forecast uses.</t>
        </is>
      </c>
    </row>
    <row r="58" ht="18" customHeight="1">
      <c r="A58" s="26" t="inlineStr">
        <is>
          <t>Won so far, by value</t>
        </is>
      </c>
      <c r="C58" s="16">
        <f>SUMIF(D11:D50,"Won",C11:C50)</f>
        <v/>
      </c>
      <c r="D58" s="9" t="inlineStr">
        <is>
          <t>Work you have actually been given.</t>
        </is>
      </c>
    </row>
    <row r="59" ht="18" customHeight="1">
      <c r="A59" s="26" t="inlineStr">
        <is>
          <t>Lost so far, by value</t>
        </is>
      </c>
      <c r="C59" s="16">
        <f>SUMIF(D11:D50,"Lost",C11:C50)</f>
        <v/>
      </c>
      <c r="D59" s="9" t="inlineStr">
        <is>
          <t>Keep the lost lines on the list. They are how the close rate below becomes true.</t>
        </is>
      </c>
    </row>
    <row r="60" ht="28" customHeight="1">
      <c r="A60" s="26" t="inlineStr">
        <is>
          <t>Your close rate, by number of jobs</t>
        </is>
      </c>
      <c r="C60" s="28">
        <f>IF(COUNTIF(D11:D50,"Won")+COUNTIF(D11:D50,"Lost")=0,"",COUNTIF(D11:D50,"Won")/(COUNTIF(D11:D50,"Won")+COUNTIF(D11:D50,"Lost")))</f>
        <v/>
      </c>
      <c r="D60" s="9" t="inlineStr">
        <is>
          <t>Of the quotes that have been decided, the share you won. Most small South African businesses land somewhere between 20 and 40 percent on cold quotes.</t>
        </is>
      </c>
    </row>
    <row r="61" ht="28" customHeight="1">
      <c r="A61" s="26" t="inlineStr">
        <is>
          <t>Your close rate, by value</t>
        </is>
      </c>
      <c r="C61" s="28">
        <f>IF(SUMIF(D11:D50,"Won",C11:C50)+SUMIF(D11:D50,"Lost",C11:C50)=0,"",SUMIF(D11:D50,"Won",C11:C50)/(SUMIF(D11:D50,"Won",C11:C50)+SUMIF(D11:D50,"Lost",C11:C50)))</f>
        <v/>
      </c>
      <c r="D61" s="9" t="inlineStr">
        <is>
          <t>The same sum in rand. If this is much lower than the rate by number, you are winning the small jobs and losing the big ones.</t>
        </is>
      </c>
    </row>
    <row r="62" ht="18" customHeight="1">
      <c r="A62" s="26" t="inlineStr">
        <is>
          <t>Average value of an opportunity</t>
        </is>
      </c>
      <c r="C62" s="16">
        <f>IF(COUNTA(A11:A50)=0,"",SUM(C11:C50)/COUNTA(A11:A50))</f>
        <v/>
      </c>
      <c r="D62" s="9" t="inlineStr">
        <is>
          <t>Useful when you plan how many quotes you need to send.</t>
        </is>
      </c>
    </row>
    <row r="63" ht="28" customHeight="1">
      <c r="A63" s="26" t="inlineStr">
        <is>
          <t>Quotes you need out to land R100 000 of work</t>
        </is>
      </c>
      <c r="C63" s="27">
        <f>IF(OR(COUNTIF(D11:D50,"Won")+COUNTIF(D11:D50,"Lost")=0,COUNTA(A11:A50)=0),"",ROUNDUP(100000/((SUM(C11:C50)/COUNTA(A11:A50))*(COUNTIF(D11:D50,"Won")/(COUNTIF(D11:D50,"Won")+COUNTIF(D11:D50,"Lost")))),0))</f>
        <v/>
      </c>
      <c r="D63" s="9" t="inlineStr">
        <is>
          <t>Your close rate and your average job size, worked backwards. This is how much quoting the target actually costs you.</t>
        </is>
      </c>
    </row>
    <row r="65" ht="22" customHeight="1">
      <c r="A65" s="24" t="inlineStr">
        <is>
          <t>THE PIPELINE BY STAGE</t>
        </is>
      </c>
      <c r="B65" s="25" t="n"/>
      <c r="C65" s="25" t="n"/>
      <c r="D65" s="25" t="n"/>
      <c r="E65" s="25" t="n"/>
      <c r="F65" s="25" t="n"/>
      <c r="G65" s="25" t="n"/>
      <c r="H65" s="25" t="n"/>
      <c r="I65" s="25" t="n"/>
      <c r="J65" s="25" t="n"/>
      <c r="K65" s="25" t="n"/>
    </row>
    <row r="66" ht="26" customHeight="1">
      <c r="A66" s="11" t="inlineStr">
        <is>
          <t>STAGE</t>
        </is>
      </c>
      <c r="B66" s="11" t="inlineStr">
        <is>
          <t>NUMBER OF OPPORTUNITIES</t>
        </is>
      </c>
      <c r="C66" s="11" t="inlineStr">
        <is>
          <t>TOTAL VALUE</t>
        </is>
      </c>
      <c r="D66" s="11" t="inlineStr">
        <is>
          <t>WEIGHTED VALUE</t>
        </is>
      </c>
      <c r="E66" s="11" t="inlineStr">
        <is>
          <t>WHAT THIS STAGE MEANS</t>
        </is>
      </c>
      <c r="F66" s="29" t="n"/>
      <c r="G66" s="29" t="n"/>
      <c r="H66" s="29" t="n"/>
      <c r="I66" s="29" t="n"/>
      <c r="J66" s="29" t="n"/>
      <c r="K66" s="30" t="n"/>
    </row>
    <row r="67" ht="28" customHeight="1">
      <c r="A67" s="31" t="inlineStr">
        <is>
          <t>Enquiry</t>
        </is>
      </c>
      <c r="B67" s="32">
        <f>COUNTIF(D11:D50,"Enquiry")</f>
        <v/>
      </c>
      <c r="C67" s="16">
        <f>SUMIF(D11:D50,"Enquiry",C11:C50)</f>
        <v/>
      </c>
      <c r="D67" s="16">
        <f>SUMIF(D11:D50,"Enquiry",G11:G50)</f>
        <v/>
      </c>
      <c r="E67" s="9" t="inlineStr">
        <is>
          <t>Somebody has asked. You have not quoted yet. Treat it as a small chance until a number is on paper.</t>
        </is>
      </c>
    </row>
    <row r="68" ht="18" customHeight="1">
      <c r="A68" s="31" t="inlineStr">
        <is>
          <t>Quoted</t>
        </is>
      </c>
      <c r="B68" s="32">
        <f>COUNTIF(D11:D50,"Quoted")</f>
        <v/>
      </c>
      <c r="C68" s="16">
        <f>SUMIF(D11:D50,"Quoted",C11:C50)</f>
        <v/>
      </c>
      <c r="D68" s="16">
        <f>SUMIF(D11:D50,"Quoted",G11:G50)</f>
        <v/>
      </c>
      <c r="E68" s="9" t="inlineStr">
        <is>
          <t>Your price is with the customer. This is where most of a small business pipeline sits.</t>
        </is>
      </c>
    </row>
    <row r="69" ht="18" customHeight="1">
      <c r="A69" s="31" t="inlineStr">
        <is>
          <t>Shortlisted</t>
        </is>
      </c>
      <c r="B69" s="32">
        <f>COUNTIF(D11:D50,"Shortlisted")</f>
        <v/>
      </c>
      <c r="C69" s="16">
        <f>SUMIF(D11:D50,"Shortlisted",C11:C50)</f>
        <v/>
      </c>
      <c r="D69" s="16">
        <f>SUMIF(D11:D50,"Shortlisted",G11:G50)</f>
        <v/>
      </c>
      <c r="E69" s="9" t="inlineStr">
        <is>
          <t>You are down to the last two or three. The chance is real but so is the competitor.</t>
        </is>
      </c>
    </row>
    <row r="70" ht="18" customHeight="1">
      <c r="A70" s="31" t="inlineStr">
        <is>
          <t>Verbal yes</t>
        </is>
      </c>
      <c r="B70" s="32">
        <f>COUNTIF(D11:D50,"Verbal yes")</f>
        <v/>
      </c>
      <c r="C70" s="16">
        <f>SUMIF(D11:D50,"Verbal yes",C11:C50)</f>
        <v/>
      </c>
      <c r="D70" s="16">
        <f>SUMIF(D11:D50,"Verbal yes",G11:G50)</f>
        <v/>
      </c>
      <c r="E70" s="9" t="inlineStr">
        <is>
          <t>They have said yes but nothing is signed. Chase the order number or the deposit today.</t>
        </is>
      </c>
    </row>
    <row r="71" ht="28" customHeight="1">
      <c r="A71" s="31" t="inlineStr">
        <is>
          <t>Won</t>
        </is>
      </c>
      <c r="B71" s="32">
        <f>COUNTIF(D11:D50,"Won")</f>
        <v/>
      </c>
      <c r="C71" s="16">
        <f>SUMIF(D11:D50,"Won",C11:C50)</f>
        <v/>
      </c>
      <c r="D71" s="16">
        <f>SUMIF(D11:D50,"Won",G11:G50)</f>
        <v/>
      </c>
      <c r="E71" s="9" t="inlineStr">
        <is>
          <t>Signed, ordered or deposit paid. Counted at 100 percent, and it belongs in your budget, template B4, and your cash flow forecast, template B12.</t>
        </is>
      </c>
    </row>
    <row r="72" ht="28" customHeight="1">
      <c r="A72" s="31" t="inlineStr">
        <is>
          <t>Lost</t>
        </is>
      </c>
      <c r="B72" s="32">
        <f>COUNTIF(D11:D50,"Lost")</f>
        <v/>
      </c>
      <c r="C72" s="16">
        <f>SUMIF(D11:D50,"Lost",C11:C50)</f>
        <v/>
      </c>
      <c r="D72" s="16">
        <f>SUMIF(D11:D50,"Lost",G11:G50)</f>
        <v/>
      </c>
      <c r="E72" s="9" t="inlineStr">
        <is>
          <t>Somebody else got it, or the customer went quiet for good. Counted at nothing, but leave it on the list so your close rate stays honest.</t>
        </is>
      </c>
    </row>
    <row r="74" ht="17.5" customHeight="1">
      <c r="A74" s="10" t="inlineStr">
        <is>
          <t>Note: A pipeline is only true if you keep it true. Change a stage the day it changes, and mark a job Lost the day you know. A list of opportunities nobody has updated in six weeks is a wish list with dates on it.</t>
        </is>
      </c>
    </row>
    <row r="75" ht="17.5" customHeight="1">
      <c r="A75" s="10" t="inlineStr">
        <is>
          <t>Note: The days open column turns amber after 45 days and red after 90. A quote nobody has decided on in three months is almost always a no that nobody wanted to say out loud.</t>
        </is>
      </c>
    </row>
    <row r="76" ht="17.5" customHeight="1">
      <c r="A76" s="10" t="inlineStr">
        <is>
          <t>Note: Value excludes VAT throughout. If you are registered for VAT, quote and forecast the amount before VAT, because the VAT you charge belongs to SARS and never was your income.</t>
        </is>
      </c>
    </row>
  </sheetData>
  <mergeCells count="31">
    <mergeCell ref="D60:K60"/>
    <mergeCell ref="J5:K5"/>
    <mergeCell ref="E70:K70"/>
    <mergeCell ref="D63:K63"/>
    <mergeCell ref="E72:K72"/>
    <mergeCell ref="A1:K1"/>
    <mergeCell ref="E66:K66"/>
    <mergeCell ref="J6:K6"/>
    <mergeCell ref="D57:K57"/>
    <mergeCell ref="A65:K65"/>
    <mergeCell ref="E68:K68"/>
    <mergeCell ref="D61:K61"/>
    <mergeCell ref="E71:K71"/>
    <mergeCell ref="A75:K75"/>
    <mergeCell ref="E67:K67"/>
    <mergeCell ref="C7:K7"/>
    <mergeCell ref="A74:K74"/>
    <mergeCell ref="J4:K4"/>
    <mergeCell ref="A2:K2"/>
    <mergeCell ref="D62:K62"/>
    <mergeCell ref="A76:K76"/>
    <mergeCell ref="H51:K51"/>
    <mergeCell ref="D58:K58"/>
    <mergeCell ref="D56:K56"/>
    <mergeCell ref="A8:K8"/>
    <mergeCell ref="A53:K53"/>
    <mergeCell ref="E69:K69"/>
    <mergeCell ref="A9:K9"/>
    <mergeCell ref="D55:K55"/>
    <mergeCell ref="D54:K54"/>
    <mergeCell ref="D59:K59"/>
  </mergeCells>
  <conditionalFormatting sqref="G11:G50">
    <cfRule type="dataBar" priority="1">
      <dataBar showValue="1">
        <cfvo type="num" val="0"/>
        <cfvo type="max"/>
        <color rgb="0021759B"/>
      </dataBar>
    </cfRule>
  </conditionalFormatting>
  <conditionalFormatting sqref="D11:D50">
    <cfRule type="expression" priority="2" dxfId="0" stopIfTrue="1">
      <formula>$D11="Won"</formula>
    </cfRule>
    <cfRule type="expression" priority="3" dxfId="1" stopIfTrue="1">
      <formula>$D11="Lost"</formula>
    </cfRule>
  </conditionalFormatting>
  <conditionalFormatting sqref="J11:J50">
    <cfRule type="expression" priority="4" dxfId="2" stopIfTrue="1">
      <formula>AND(ISNUMBER($J11),$J11&gt;90)</formula>
    </cfRule>
    <cfRule type="expression" priority="5" dxfId="3">
      <formula>AND(ISNUMBER($J11),$J11&gt;45)</formula>
    </cfRule>
  </conditionalFormatting>
  <dataValidations count="2">
    <dataValidation sqref="D11:D50" showDropDown="0" showInputMessage="1" showErrorMessage="1" allowBlank="1" errorTitle="Choose from the list" error="Pick one of the options in the dropdown." promptTitle="Select" prompt="Where this opportunity really is, not where you hope it is." type="list">
      <formula1>"Enquiry,Quoted,Shortlisted,Verbal yes,Won,Lost"</formula1>
    </dataValidation>
    <dataValidation sqref="E11:E50" showDropDown="0" showInputMessage="1" showErrorMessage="1" allowBlank="1" errorTitle="Choose from the list" error="Pick one of the options in the dropdown." promptTitle="Select" prompt="How likely you are to win it. Be honest: see the How to Forecast sheet for what a realistic chance looks like." type="list">
      <formula1>"0%,10%,25%,50%,75%,90%,100%"</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R46"/>
  <sheetViews>
    <sheetView showGridLines="0" workbookViewId="0">
      <pane xSplit="3" ySplit="9" topLeftCell="D10" activePane="bottomRight" state="frozen"/>
      <selection pane="topRight"/>
      <selection pane="bottomLeft"/>
      <selection pane="bottomRight"/>
      <selection pane="bottomLeft"/>
      <selection pane="bottomRight" activeCell="A1" sqref="A1"/>
    </sheetView>
  </sheetViews>
  <sheetFormatPr baseColWidth="8" defaultRowHeight="15"/>
  <cols>
    <col width="26" customWidth="1" min="1" max="1"/>
    <col width="16" customWidth="1" min="2" max="2"/>
    <col width="15" customWidth="1" min="3" max="3"/>
    <col width="11.5" customWidth="1" min="4" max="4"/>
    <col width="11.5" customWidth="1" min="5" max="5"/>
    <col width="11.5" customWidth="1" min="6" max="6"/>
    <col width="11.5" customWidth="1" min="7" max="7"/>
    <col width="11.5" customWidth="1" min="8" max="8"/>
    <col width="11.5" customWidth="1" min="9" max="9"/>
    <col width="11.5" customWidth="1" min="10" max="10"/>
    <col width="11.5" customWidth="1" min="11" max="11"/>
    <col width="11.5" customWidth="1" min="12" max="12"/>
    <col width="11.5" customWidth="1" min="13" max="13"/>
    <col width="11.5" customWidth="1" min="14" max="14"/>
    <col width="11.5" customWidth="1" min="15" max="15"/>
    <col width="11" customWidth="1" min="16" max="16"/>
    <col width="18" customWidth="1" min="17" max="17"/>
    <col width="30" customWidth="1" min="18" max="18"/>
  </cols>
  <sheetData>
    <row r="1" ht="26" customHeight="1">
      <c r="A1" s="1" t="inlineStr">
        <is>
          <t>SALES FORECAST: VOLUME METHOD</t>
        </is>
      </c>
    </row>
    <row r="2" ht="14" customHeight="1">
      <c r="A2" s="2" t="inlineStr">
        <is>
          <t>For a business that sells the same things again and again. How many, times what each one is worth.</t>
        </is>
      </c>
    </row>
    <row r="3" ht="4" customHeight="1">
      <c r="A3" s="3" t="n"/>
      <c r="B3" s="3" t="n"/>
      <c r="C3" s="3" t="n"/>
      <c r="D3" s="3" t="n"/>
      <c r="E3" s="3" t="n"/>
      <c r="F3" s="3" t="n"/>
      <c r="G3" s="3" t="n"/>
      <c r="H3" s="3" t="n"/>
      <c r="I3" s="3" t="n"/>
      <c r="J3" s="3" t="n"/>
      <c r="K3" s="3" t="n"/>
      <c r="L3" s="3" t="n"/>
      <c r="M3" s="3" t="n"/>
      <c r="N3" s="3" t="n"/>
      <c r="O3" s="3" t="n"/>
      <c r="P3" s="3" t="n"/>
      <c r="Q3" s="3" t="n"/>
      <c r="R3" s="3" t="n"/>
    </row>
    <row r="4" ht="15" customHeight="1">
      <c r="A4" s="4" t="inlineStr">
        <is>
          <t>[YOUR COMPANY NAME]</t>
        </is>
      </c>
      <c r="Q4" s="5" t="inlineStr">
        <is>
          <t>[ Insert your logo in the space above ]</t>
        </is>
      </c>
    </row>
    <row r="5" ht="15" customHeight="1">
      <c r="A5" s="6" t="inlineStr">
        <is>
          <t>Reg No: [XXXX/XXXXXX/XX]</t>
        </is>
      </c>
      <c r="Q5" s="5" t="inlineStr">
        <is>
          <t>VAT No: [4XXXXXXXXX] (if VAT registered)</t>
        </is>
      </c>
    </row>
    <row r="6" ht="15" customHeight="1">
      <c r="A6" s="6" t="inlineStr">
        <is>
          <t>[email@yourbusiness.co.za]</t>
        </is>
      </c>
      <c r="Q6" s="5" t="inlineStr">
        <is>
          <t>[+27 XX XXX XXXX]</t>
        </is>
      </c>
    </row>
    <row r="7" ht="17.5" customHeight="1">
      <c r="A7" s="10" t="inlineStr">
        <is>
          <t>Note: How to use this sheet: type only in the white cells, which show in blue text. The shaded cells work themselves out, so leave them alone. Notes in grey italic are guidance and can be deleted before you send the document.</t>
        </is>
      </c>
    </row>
    <row r="8" ht="29" customHeight="1">
      <c r="A8" s="10" t="inlineStr">
        <is>
          <t>Note: Work in whatever unit your business actually counts: heads, plates, jobs, loads, hours, boxes, bookings. Put the average value of one unit in the third column, excluding VAT, then type how many you expect each month. Template F7, the pricing strategy worksheet, is where that average value should come from.</t>
        </is>
      </c>
    </row>
    <row r="9" ht="28" customHeight="1">
      <c r="A9" s="11" t="inlineStr">
        <is>
          <t>PRODUCT OR SERVICE LINE</t>
        </is>
      </c>
      <c r="B9" s="11" t="inlineStr">
        <is>
          <t>ONE UNIT IS</t>
        </is>
      </c>
      <c r="C9" s="11" t="inlineStr">
        <is>
          <t>AVERAGE VALUE PER UNIT</t>
        </is>
      </c>
      <c r="D9" s="33">
        <f>IF(ForecastStart="","Month 1",EDATE(ForecastStart,0))</f>
        <v/>
      </c>
      <c r="E9" s="33">
        <f>IF(ForecastStart="","Month 2",EDATE(ForecastStart,1))</f>
        <v/>
      </c>
      <c r="F9" s="33">
        <f>IF(ForecastStart="","Month 3",EDATE(ForecastStart,2))</f>
        <v/>
      </c>
      <c r="G9" s="33">
        <f>IF(ForecastStart="","Month 4",EDATE(ForecastStart,3))</f>
        <v/>
      </c>
      <c r="H9" s="33">
        <f>IF(ForecastStart="","Month 5",EDATE(ForecastStart,4))</f>
        <v/>
      </c>
      <c r="I9" s="33">
        <f>IF(ForecastStart="","Month 6",EDATE(ForecastStart,5))</f>
        <v/>
      </c>
      <c r="J9" s="33">
        <f>IF(ForecastStart="","Month 7",EDATE(ForecastStart,6))</f>
        <v/>
      </c>
      <c r="K9" s="33">
        <f>IF(ForecastStart="","Month 8",EDATE(ForecastStart,7))</f>
        <v/>
      </c>
      <c r="L9" s="33">
        <f>IF(ForecastStart="","Month 9",EDATE(ForecastStart,8))</f>
        <v/>
      </c>
      <c r="M9" s="33">
        <f>IF(ForecastStart="","Month 10",EDATE(ForecastStart,9))</f>
        <v/>
      </c>
      <c r="N9" s="33">
        <f>IF(ForecastStart="","Month 11",EDATE(ForecastStart,10))</f>
        <v/>
      </c>
      <c r="O9" s="33">
        <f>IF(ForecastStart="","Month 12",EDATE(ForecastStart,11))</f>
        <v/>
      </c>
      <c r="P9" s="11" t="inlineStr">
        <is>
          <t>UNITS FOR THE YEAR</t>
        </is>
      </c>
      <c r="Q9" s="11" t="inlineStr">
        <is>
          <t>VALUE FOR THE YEAR</t>
        </is>
      </c>
      <c r="R9" s="11" t="inlineStr">
        <is>
          <t>NOTES</t>
        </is>
      </c>
    </row>
    <row r="10" ht="18" customHeight="1">
      <c r="A10" s="34" t="inlineStr">
        <is>
          <t>STEP 1: HOW MANY UNITS EACH MONTH</t>
        </is>
      </c>
      <c r="B10" s="35" t="n"/>
      <c r="C10" s="35" t="n"/>
      <c r="D10" s="35" t="n"/>
      <c r="E10" s="35" t="n"/>
      <c r="F10" s="35" t="n"/>
      <c r="G10" s="35" t="n"/>
      <c r="H10" s="35" t="n"/>
      <c r="I10" s="35" t="n"/>
      <c r="J10" s="35" t="n"/>
      <c r="K10" s="35" t="n"/>
      <c r="L10" s="35" t="n"/>
      <c r="M10" s="35" t="n"/>
      <c r="N10" s="35" t="n"/>
      <c r="O10" s="35" t="n"/>
      <c r="P10" s="35" t="n"/>
      <c r="Q10" s="35" t="n"/>
      <c r="R10" s="35" t="n"/>
    </row>
    <row r="11" ht="19" customHeight="1">
      <c r="A11" s="12" t="n"/>
      <c r="B11" s="12" t="n"/>
      <c r="C11" s="13" t="n"/>
      <c r="D11" s="36" t="n"/>
      <c r="E11" s="36" t="n"/>
      <c r="F11" s="36" t="n"/>
      <c r="G11" s="36" t="n"/>
      <c r="H11" s="36" t="n"/>
      <c r="I11" s="36" t="n"/>
      <c r="J11" s="36" t="n"/>
      <c r="K11" s="36" t="n"/>
      <c r="L11" s="36" t="n"/>
      <c r="M11" s="36" t="n"/>
      <c r="N11" s="36" t="n"/>
      <c r="O11" s="36" t="n"/>
      <c r="P11" s="32">
        <f>IF(A11="","",SUM(D11:O11))</f>
        <v/>
      </c>
      <c r="Q11" s="37">
        <f>IF(OR(A11="",C11=""),"",ROUND(C11*P11,2))</f>
        <v/>
      </c>
      <c r="R11" s="9" t="inlineStr">
        <is>
          <t>A salon: cuts, colours, treatments.</t>
        </is>
      </c>
    </row>
    <row r="12" ht="19" customHeight="1">
      <c r="A12" s="12" t="n"/>
      <c r="B12" s="12" t="n"/>
      <c r="C12" s="13" t="n"/>
      <c r="D12" s="36" t="n"/>
      <c r="E12" s="36" t="n"/>
      <c r="F12" s="36" t="n"/>
      <c r="G12" s="36" t="n"/>
      <c r="H12" s="36" t="n"/>
      <c r="I12" s="36" t="n"/>
      <c r="J12" s="36" t="n"/>
      <c r="K12" s="36" t="n"/>
      <c r="L12" s="36" t="n"/>
      <c r="M12" s="36" t="n"/>
      <c r="N12" s="36" t="n"/>
      <c r="O12" s="36" t="n"/>
      <c r="P12" s="32">
        <f>IF(A12="","",SUM(D12:O12))</f>
        <v/>
      </c>
      <c r="Q12" s="37">
        <f>IF(OR(A12="",C12=""),"",ROUND(C12*P12,2))</f>
        <v/>
      </c>
      <c r="R12" s="9" t="inlineStr">
        <is>
          <t>A takeaway: plates or meals.</t>
        </is>
      </c>
    </row>
    <row r="13" ht="19" customHeight="1">
      <c r="A13" s="12" t="n"/>
      <c r="B13" s="12" t="n"/>
      <c r="C13" s="13" t="n"/>
      <c r="D13" s="36" t="n"/>
      <c r="E13" s="36" t="n"/>
      <c r="F13" s="36" t="n"/>
      <c r="G13" s="36" t="n"/>
      <c r="H13" s="36" t="n"/>
      <c r="I13" s="36" t="n"/>
      <c r="J13" s="36" t="n"/>
      <c r="K13" s="36" t="n"/>
      <c r="L13" s="36" t="n"/>
      <c r="M13" s="36" t="n"/>
      <c r="N13" s="36" t="n"/>
      <c r="O13" s="36" t="n"/>
      <c r="P13" s="32">
        <f>IF(A13="","",SUM(D13:O13))</f>
        <v/>
      </c>
      <c r="Q13" s="37">
        <f>IF(OR(A13="",C13=""),"",ROUND(C13*P13,2))</f>
        <v/>
      </c>
      <c r="R13" s="9" t="inlineStr">
        <is>
          <t>A builder: jobs of an average size.</t>
        </is>
      </c>
    </row>
    <row r="14" ht="19" customHeight="1">
      <c r="A14" s="12" t="n"/>
      <c r="B14" s="12" t="n"/>
      <c r="C14" s="13" t="n"/>
      <c r="D14" s="36" t="n"/>
      <c r="E14" s="36" t="n"/>
      <c r="F14" s="36" t="n"/>
      <c r="G14" s="36" t="n"/>
      <c r="H14" s="36" t="n"/>
      <c r="I14" s="36" t="n"/>
      <c r="J14" s="36" t="n"/>
      <c r="K14" s="36" t="n"/>
      <c r="L14" s="36" t="n"/>
      <c r="M14" s="36" t="n"/>
      <c r="N14" s="36" t="n"/>
      <c r="O14" s="36" t="n"/>
      <c r="P14" s="32">
        <f>IF(A14="","",SUM(D14:O14))</f>
        <v/>
      </c>
      <c r="Q14" s="37">
        <f>IF(OR(A14="",C14=""),"",ROUND(C14*P14,2))</f>
        <v/>
      </c>
      <c r="R14" s="9" t="inlineStr">
        <is>
          <t>A farm: crates, bags or head sold.</t>
        </is>
      </c>
    </row>
    <row r="15" ht="19" customHeight="1">
      <c r="A15" s="12" t="n"/>
      <c r="B15" s="12" t="n"/>
      <c r="C15" s="13" t="n"/>
      <c r="D15" s="36" t="n"/>
      <c r="E15" s="36" t="n"/>
      <c r="F15" s="36" t="n"/>
      <c r="G15" s="36" t="n"/>
      <c r="H15" s="36" t="n"/>
      <c r="I15" s="36" t="n"/>
      <c r="J15" s="36" t="n"/>
      <c r="K15" s="36" t="n"/>
      <c r="L15" s="36" t="n"/>
      <c r="M15" s="36" t="n"/>
      <c r="N15" s="36" t="n"/>
      <c r="O15" s="36" t="n"/>
      <c r="P15" s="32">
        <f>IF(A15="","",SUM(D15:O15))</f>
        <v/>
      </c>
      <c r="Q15" s="37">
        <f>IF(OR(A15="",C15=""),"",ROUND(C15*P15,2))</f>
        <v/>
      </c>
      <c r="R15" s="9" t="inlineStr">
        <is>
          <t>Transport: loads or trips.</t>
        </is>
      </c>
    </row>
    <row r="16" ht="19" customHeight="1">
      <c r="A16" s="12" t="n"/>
      <c r="B16" s="12" t="n"/>
      <c r="C16" s="13" t="n"/>
      <c r="D16" s="36" t="n"/>
      <c r="E16" s="36" t="n"/>
      <c r="F16" s="36" t="n"/>
      <c r="G16" s="36" t="n"/>
      <c r="H16" s="36" t="n"/>
      <c r="I16" s="36" t="n"/>
      <c r="J16" s="36" t="n"/>
      <c r="K16" s="36" t="n"/>
      <c r="L16" s="36" t="n"/>
      <c r="M16" s="36" t="n"/>
      <c r="N16" s="36" t="n"/>
      <c r="O16" s="36" t="n"/>
      <c r="P16" s="32">
        <f>IF(A16="","",SUM(D16:O16))</f>
        <v/>
      </c>
      <c r="Q16" s="37">
        <f>IF(OR(A16="",C16=""),"",ROUND(C16*P16,2))</f>
        <v/>
      </c>
      <c r="R16" s="9" t="inlineStr">
        <is>
          <t>A consultant: billable days.</t>
        </is>
      </c>
    </row>
    <row r="17" ht="28" customHeight="1">
      <c r="A17" s="12" t="n"/>
      <c r="B17" s="12" t="n"/>
      <c r="C17" s="13" t="n"/>
      <c r="D17" s="36" t="n"/>
      <c r="E17" s="36" t="n"/>
      <c r="F17" s="36" t="n"/>
      <c r="G17" s="36" t="n"/>
      <c r="H17" s="36" t="n"/>
      <c r="I17" s="36" t="n"/>
      <c r="J17" s="36" t="n"/>
      <c r="K17" s="36" t="n"/>
      <c r="L17" s="36" t="n"/>
      <c r="M17" s="36" t="n"/>
      <c r="N17" s="36" t="n"/>
      <c r="O17" s="36" t="n"/>
      <c r="P17" s="32">
        <f>IF(A17="","",SUM(D17:O17))</f>
        <v/>
      </c>
      <c r="Q17" s="37">
        <f>IF(OR(A17="",C17=""),"",ROUND(C17*P17,2))</f>
        <v/>
      </c>
      <c r="R17" s="9" t="inlineStr">
        <is>
          <t>A shop: baskets, at an average value.</t>
        </is>
      </c>
    </row>
    <row r="18" ht="28" customHeight="1">
      <c r="A18" s="12" t="n"/>
      <c r="B18" s="12" t="n"/>
      <c r="C18" s="13" t="n"/>
      <c r="D18" s="36" t="n"/>
      <c r="E18" s="36" t="n"/>
      <c r="F18" s="36" t="n"/>
      <c r="G18" s="36" t="n"/>
      <c r="H18" s="36" t="n"/>
      <c r="I18" s="36" t="n"/>
      <c r="J18" s="36" t="n"/>
      <c r="K18" s="36" t="n"/>
      <c r="L18" s="36" t="n"/>
      <c r="M18" s="36" t="n"/>
      <c r="N18" s="36" t="n"/>
      <c r="O18" s="36" t="n"/>
      <c r="P18" s="32">
        <f>IF(A18="","",SUM(D18:O18))</f>
        <v/>
      </c>
      <c r="Q18" s="37">
        <f>IF(OR(A18="",C18=""),"",ROUND(C18*P18,2))</f>
        <v/>
      </c>
      <c r="R18" s="9" t="inlineStr">
        <is>
          <t>A retainer: customers paying monthly.</t>
        </is>
      </c>
    </row>
    <row r="19" ht="22" customHeight="1">
      <c r="A19" s="18" t="inlineStr">
        <is>
          <t>TOTAL UNITS AND TOTAL VALUE</t>
        </is>
      </c>
      <c r="B19" s="19" t="n"/>
      <c r="C19" s="19" t="n"/>
      <c r="D19" s="38">
        <f>SUM(D11:D18)</f>
        <v/>
      </c>
      <c r="E19" s="38">
        <f>SUM(E11:E18)</f>
        <v/>
      </c>
      <c r="F19" s="38">
        <f>SUM(F11:F18)</f>
        <v/>
      </c>
      <c r="G19" s="38">
        <f>SUM(G11:G18)</f>
        <v/>
      </c>
      <c r="H19" s="38">
        <f>SUM(H11:H18)</f>
        <v/>
      </c>
      <c r="I19" s="38">
        <f>SUM(I11:I18)</f>
        <v/>
      </c>
      <c r="J19" s="38">
        <f>SUM(J11:J18)</f>
        <v/>
      </c>
      <c r="K19" s="38">
        <f>SUM(K11:K18)</f>
        <v/>
      </c>
      <c r="L19" s="38">
        <f>SUM(L11:L18)</f>
        <v/>
      </c>
      <c r="M19" s="38">
        <f>SUM(M11:M18)</f>
        <v/>
      </c>
      <c r="N19" s="38">
        <f>SUM(N11:N18)</f>
        <v/>
      </c>
      <c r="O19" s="38">
        <f>SUM(O11:O18)</f>
        <v/>
      </c>
      <c r="P19" s="39">
        <f>SUM(P11:P18)</f>
        <v/>
      </c>
      <c r="Q19" s="40">
        <f>SUM(Q11:Q18)</f>
        <v/>
      </c>
      <c r="R19" s="19" t="n"/>
    </row>
    <row r="21" ht="18" customHeight="1">
      <c r="A21" s="34" t="inlineStr">
        <is>
          <t>STEP 2: WHAT THAT IS WORTH, MONTH BY MONTH</t>
        </is>
      </c>
      <c r="B21" s="35" t="n"/>
      <c r="C21" s="35" t="n"/>
      <c r="D21" s="35" t="n"/>
      <c r="E21" s="35" t="n"/>
      <c r="F21" s="35" t="n"/>
      <c r="G21" s="35" t="n"/>
      <c r="H21" s="35" t="n"/>
      <c r="I21" s="35" t="n"/>
      <c r="J21" s="35" t="n"/>
      <c r="K21" s="35" t="n"/>
      <c r="L21" s="35" t="n"/>
      <c r="M21" s="35" t="n"/>
      <c r="N21" s="35" t="n"/>
      <c r="O21" s="35" t="n"/>
      <c r="P21" s="35" t="n"/>
      <c r="Q21" s="35" t="n"/>
      <c r="R21" s="35" t="n"/>
    </row>
    <row r="22" ht="18" customHeight="1">
      <c r="A22" s="41">
        <f>IF(A11="","",A11)</f>
        <v/>
      </c>
      <c r="C22" s="16">
        <f>IF(C11="","",C11)</f>
        <v/>
      </c>
      <c r="D22" s="42">
        <f>IF(OR(A11="",C11=""),"",ROUND(C11*D11,2))</f>
        <v/>
      </c>
      <c r="E22" s="42">
        <f>IF(OR(A11="",C11=""),"",ROUND(C11*E11,2))</f>
        <v/>
      </c>
      <c r="F22" s="42">
        <f>IF(OR(A11="",C11=""),"",ROUND(C11*F11,2))</f>
        <v/>
      </c>
      <c r="G22" s="42">
        <f>IF(OR(A11="",C11=""),"",ROUND(C11*G11,2))</f>
        <v/>
      </c>
      <c r="H22" s="42">
        <f>IF(OR(A11="",C11=""),"",ROUND(C11*H11,2))</f>
        <v/>
      </c>
      <c r="I22" s="42">
        <f>IF(OR(A11="",C11=""),"",ROUND(C11*I11,2))</f>
        <v/>
      </c>
      <c r="J22" s="42">
        <f>IF(OR(A11="",C11=""),"",ROUND(C11*J11,2))</f>
        <v/>
      </c>
      <c r="K22" s="42">
        <f>IF(OR(A11="",C11=""),"",ROUND(C11*K11,2))</f>
        <v/>
      </c>
      <c r="L22" s="42">
        <f>IF(OR(A11="",C11=""),"",ROUND(C11*L11,2))</f>
        <v/>
      </c>
      <c r="M22" s="42">
        <f>IF(OR(A11="",C11=""),"",ROUND(C11*M11,2))</f>
        <v/>
      </c>
      <c r="N22" s="42">
        <f>IF(OR(A11="",C11=""),"",ROUND(C11*N11,2))</f>
        <v/>
      </c>
      <c r="O22" s="42">
        <f>IF(OR(A11="",C11=""),"",ROUND(C11*O11,2))</f>
        <v/>
      </c>
      <c r="Q22" s="37">
        <f>IF(A11="","",SUM(D22:O22))</f>
        <v/>
      </c>
    </row>
    <row r="23" ht="18" customHeight="1">
      <c r="A23" s="41">
        <f>IF(A12="","",A12)</f>
        <v/>
      </c>
      <c r="C23" s="16">
        <f>IF(C12="","",C12)</f>
        <v/>
      </c>
      <c r="D23" s="42">
        <f>IF(OR(A12="",C12=""),"",ROUND(C12*D12,2))</f>
        <v/>
      </c>
      <c r="E23" s="42">
        <f>IF(OR(A12="",C12=""),"",ROUND(C12*E12,2))</f>
        <v/>
      </c>
      <c r="F23" s="42">
        <f>IF(OR(A12="",C12=""),"",ROUND(C12*F12,2))</f>
        <v/>
      </c>
      <c r="G23" s="42">
        <f>IF(OR(A12="",C12=""),"",ROUND(C12*G12,2))</f>
        <v/>
      </c>
      <c r="H23" s="42">
        <f>IF(OR(A12="",C12=""),"",ROUND(C12*H12,2))</f>
        <v/>
      </c>
      <c r="I23" s="42">
        <f>IF(OR(A12="",C12=""),"",ROUND(C12*I12,2))</f>
        <v/>
      </c>
      <c r="J23" s="42">
        <f>IF(OR(A12="",C12=""),"",ROUND(C12*J12,2))</f>
        <v/>
      </c>
      <c r="K23" s="42">
        <f>IF(OR(A12="",C12=""),"",ROUND(C12*K12,2))</f>
        <v/>
      </c>
      <c r="L23" s="42">
        <f>IF(OR(A12="",C12=""),"",ROUND(C12*L12,2))</f>
        <v/>
      </c>
      <c r="M23" s="42">
        <f>IF(OR(A12="",C12=""),"",ROUND(C12*M12,2))</f>
        <v/>
      </c>
      <c r="N23" s="42">
        <f>IF(OR(A12="",C12=""),"",ROUND(C12*N12,2))</f>
        <v/>
      </c>
      <c r="O23" s="42">
        <f>IF(OR(A12="",C12=""),"",ROUND(C12*O12,2))</f>
        <v/>
      </c>
      <c r="Q23" s="37">
        <f>IF(A12="","",SUM(D23:O23))</f>
        <v/>
      </c>
    </row>
    <row r="24" ht="18" customHeight="1">
      <c r="A24" s="41">
        <f>IF(A13="","",A13)</f>
        <v/>
      </c>
      <c r="C24" s="16">
        <f>IF(C13="","",C13)</f>
        <v/>
      </c>
      <c r="D24" s="42">
        <f>IF(OR(A13="",C13=""),"",ROUND(C13*D13,2))</f>
        <v/>
      </c>
      <c r="E24" s="42">
        <f>IF(OR(A13="",C13=""),"",ROUND(C13*E13,2))</f>
        <v/>
      </c>
      <c r="F24" s="42">
        <f>IF(OR(A13="",C13=""),"",ROUND(C13*F13,2))</f>
        <v/>
      </c>
      <c r="G24" s="42">
        <f>IF(OR(A13="",C13=""),"",ROUND(C13*G13,2))</f>
        <v/>
      </c>
      <c r="H24" s="42">
        <f>IF(OR(A13="",C13=""),"",ROUND(C13*H13,2))</f>
        <v/>
      </c>
      <c r="I24" s="42">
        <f>IF(OR(A13="",C13=""),"",ROUND(C13*I13,2))</f>
        <v/>
      </c>
      <c r="J24" s="42">
        <f>IF(OR(A13="",C13=""),"",ROUND(C13*J13,2))</f>
        <v/>
      </c>
      <c r="K24" s="42">
        <f>IF(OR(A13="",C13=""),"",ROUND(C13*K13,2))</f>
        <v/>
      </c>
      <c r="L24" s="42">
        <f>IF(OR(A13="",C13=""),"",ROUND(C13*L13,2))</f>
        <v/>
      </c>
      <c r="M24" s="42">
        <f>IF(OR(A13="",C13=""),"",ROUND(C13*M13,2))</f>
        <v/>
      </c>
      <c r="N24" s="42">
        <f>IF(OR(A13="",C13=""),"",ROUND(C13*N13,2))</f>
        <v/>
      </c>
      <c r="O24" s="42">
        <f>IF(OR(A13="",C13=""),"",ROUND(C13*O13,2))</f>
        <v/>
      </c>
      <c r="Q24" s="37">
        <f>IF(A13="","",SUM(D24:O24))</f>
        <v/>
      </c>
    </row>
    <row r="25" ht="18" customHeight="1">
      <c r="A25" s="41">
        <f>IF(A14="","",A14)</f>
        <v/>
      </c>
      <c r="C25" s="16">
        <f>IF(C14="","",C14)</f>
        <v/>
      </c>
      <c r="D25" s="42">
        <f>IF(OR(A14="",C14=""),"",ROUND(C14*D14,2))</f>
        <v/>
      </c>
      <c r="E25" s="42">
        <f>IF(OR(A14="",C14=""),"",ROUND(C14*E14,2))</f>
        <v/>
      </c>
      <c r="F25" s="42">
        <f>IF(OR(A14="",C14=""),"",ROUND(C14*F14,2))</f>
        <v/>
      </c>
      <c r="G25" s="42">
        <f>IF(OR(A14="",C14=""),"",ROUND(C14*G14,2))</f>
        <v/>
      </c>
      <c r="H25" s="42">
        <f>IF(OR(A14="",C14=""),"",ROUND(C14*H14,2))</f>
        <v/>
      </c>
      <c r="I25" s="42">
        <f>IF(OR(A14="",C14=""),"",ROUND(C14*I14,2))</f>
        <v/>
      </c>
      <c r="J25" s="42">
        <f>IF(OR(A14="",C14=""),"",ROUND(C14*J14,2))</f>
        <v/>
      </c>
      <c r="K25" s="42">
        <f>IF(OR(A14="",C14=""),"",ROUND(C14*K14,2))</f>
        <v/>
      </c>
      <c r="L25" s="42">
        <f>IF(OR(A14="",C14=""),"",ROUND(C14*L14,2))</f>
        <v/>
      </c>
      <c r="M25" s="42">
        <f>IF(OR(A14="",C14=""),"",ROUND(C14*M14,2))</f>
        <v/>
      </c>
      <c r="N25" s="42">
        <f>IF(OR(A14="",C14=""),"",ROUND(C14*N14,2))</f>
        <v/>
      </c>
      <c r="O25" s="42">
        <f>IF(OR(A14="",C14=""),"",ROUND(C14*O14,2))</f>
        <v/>
      </c>
      <c r="Q25" s="37">
        <f>IF(A14="","",SUM(D25:O25))</f>
        <v/>
      </c>
    </row>
    <row r="26" ht="18" customHeight="1">
      <c r="A26" s="41">
        <f>IF(A15="","",A15)</f>
        <v/>
      </c>
      <c r="C26" s="16">
        <f>IF(C15="","",C15)</f>
        <v/>
      </c>
      <c r="D26" s="42">
        <f>IF(OR(A15="",C15=""),"",ROUND(C15*D15,2))</f>
        <v/>
      </c>
      <c r="E26" s="42">
        <f>IF(OR(A15="",C15=""),"",ROUND(C15*E15,2))</f>
        <v/>
      </c>
      <c r="F26" s="42">
        <f>IF(OR(A15="",C15=""),"",ROUND(C15*F15,2))</f>
        <v/>
      </c>
      <c r="G26" s="42">
        <f>IF(OR(A15="",C15=""),"",ROUND(C15*G15,2))</f>
        <v/>
      </c>
      <c r="H26" s="42">
        <f>IF(OR(A15="",C15=""),"",ROUND(C15*H15,2))</f>
        <v/>
      </c>
      <c r="I26" s="42">
        <f>IF(OR(A15="",C15=""),"",ROUND(C15*I15,2))</f>
        <v/>
      </c>
      <c r="J26" s="42">
        <f>IF(OR(A15="",C15=""),"",ROUND(C15*J15,2))</f>
        <v/>
      </c>
      <c r="K26" s="42">
        <f>IF(OR(A15="",C15=""),"",ROUND(C15*K15,2))</f>
        <v/>
      </c>
      <c r="L26" s="42">
        <f>IF(OR(A15="",C15=""),"",ROUND(C15*L15,2))</f>
        <v/>
      </c>
      <c r="M26" s="42">
        <f>IF(OR(A15="",C15=""),"",ROUND(C15*M15,2))</f>
        <v/>
      </c>
      <c r="N26" s="42">
        <f>IF(OR(A15="",C15=""),"",ROUND(C15*N15,2))</f>
        <v/>
      </c>
      <c r="O26" s="42">
        <f>IF(OR(A15="",C15=""),"",ROUND(C15*O15,2))</f>
        <v/>
      </c>
      <c r="Q26" s="37">
        <f>IF(A15="","",SUM(D26:O26))</f>
        <v/>
      </c>
    </row>
    <row r="27" ht="18" customHeight="1">
      <c r="A27" s="41">
        <f>IF(A16="","",A16)</f>
        <v/>
      </c>
      <c r="C27" s="16">
        <f>IF(C16="","",C16)</f>
        <v/>
      </c>
      <c r="D27" s="42">
        <f>IF(OR(A16="",C16=""),"",ROUND(C16*D16,2))</f>
        <v/>
      </c>
      <c r="E27" s="42">
        <f>IF(OR(A16="",C16=""),"",ROUND(C16*E16,2))</f>
        <v/>
      </c>
      <c r="F27" s="42">
        <f>IF(OR(A16="",C16=""),"",ROUND(C16*F16,2))</f>
        <v/>
      </c>
      <c r="G27" s="42">
        <f>IF(OR(A16="",C16=""),"",ROUND(C16*G16,2))</f>
        <v/>
      </c>
      <c r="H27" s="42">
        <f>IF(OR(A16="",C16=""),"",ROUND(C16*H16,2))</f>
        <v/>
      </c>
      <c r="I27" s="42">
        <f>IF(OR(A16="",C16=""),"",ROUND(C16*I16,2))</f>
        <v/>
      </c>
      <c r="J27" s="42">
        <f>IF(OR(A16="",C16=""),"",ROUND(C16*J16,2))</f>
        <v/>
      </c>
      <c r="K27" s="42">
        <f>IF(OR(A16="",C16=""),"",ROUND(C16*K16,2))</f>
        <v/>
      </c>
      <c r="L27" s="42">
        <f>IF(OR(A16="",C16=""),"",ROUND(C16*L16,2))</f>
        <v/>
      </c>
      <c r="M27" s="42">
        <f>IF(OR(A16="",C16=""),"",ROUND(C16*M16,2))</f>
        <v/>
      </c>
      <c r="N27" s="42">
        <f>IF(OR(A16="",C16=""),"",ROUND(C16*N16,2))</f>
        <v/>
      </c>
      <c r="O27" s="42">
        <f>IF(OR(A16="",C16=""),"",ROUND(C16*O16,2))</f>
        <v/>
      </c>
      <c r="Q27" s="37">
        <f>IF(A16="","",SUM(D27:O27))</f>
        <v/>
      </c>
    </row>
    <row r="28" ht="18" customHeight="1">
      <c r="A28" s="41">
        <f>IF(A17="","",A17)</f>
        <v/>
      </c>
      <c r="C28" s="16">
        <f>IF(C17="","",C17)</f>
        <v/>
      </c>
      <c r="D28" s="42">
        <f>IF(OR(A17="",C17=""),"",ROUND(C17*D17,2))</f>
        <v/>
      </c>
      <c r="E28" s="42">
        <f>IF(OR(A17="",C17=""),"",ROUND(C17*E17,2))</f>
        <v/>
      </c>
      <c r="F28" s="42">
        <f>IF(OR(A17="",C17=""),"",ROUND(C17*F17,2))</f>
        <v/>
      </c>
      <c r="G28" s="42">
        <f>IF(OR(A17="",C17=""),"",ROUND(C17*G17,2))</f>
        <v/>
      </c>
      <c r="H28" s="42">
        <f>IF(OR(A17="",C17=""),"",ROUND(C17*H17,2))</f>
        <v/>
      </c>
      <c r="I28" s="42">
        <f>IF(OR(A17="",C17=""),"",ROUND(C17*I17,2))</f>
        <v/>
      </c>
      <c r="J28" s="42">
        <f>IF(OR(A17="",C17=""),"",ROUND(C17*J17,2))</f>
        <v/>
      </c>
      <c r="K28" s="42">
        <f>IF(OR(A17="",C17=""),"",ROUND(C17*K17,2))</f>
        <v/>
      </c>
      <c r="L28" s="42">
        <f>IF(OR(A17="",C17=""),"",ROUND(C17*L17,2))</f>
        <v/>
      </c>
      <c r="M28" s="42">
        <f>IF(OR(A17="",C17=""),"",ROUND(C17*M17,2))</f>
        <v/>
      </c>
      <c r="N28" s="42">
        <f>IF(OR(A17="",C17=""),"",ROUND(C17*N17,2))</f>
        <v/>
      </c>
      <c r="O28" s="42">
        <f>IF(OR(A17="",C17=""),"",ROUND(C17*O17,2))</f>
        <v/>
      </c>
      <c r="Q28" s="37">
        <f>IF(A17="","",SUM(D28:O28))</f>
        <v/>
      </c>
    </row>
    <row r="29" ht="18" customHeight="1">
      <c r="A29" s="41">
        <f>IF(A18="","",A18)</f>
        <v/>
      </c>
      <c r="C29" s="16">
        <f>IF(C18="","",C18)</f>
        <v/>
      </c>
      <c r="D29" s="42">
        <f>IF(OR(A18="",C18=""),"",ROUND(C18*D18,2))</f>
        <v/>
      </c>
      <c r="E29" s="42">
        <f>IF(OR(A18="",C18=""),"",ROUND(C18*E18,2))</f>
        <v/>
      </c>
      <c r="F29" s="42">
        <f>IF(OR(A18="",C18=""),"",ROUND(C18*F18,2))</f>
        <v/>
      </c>
      <c r="G29" s="42">
        <f>IF(OR(A18="",C18=""),"",ROUND(C18*G18,2))</f>
        <v/>
      </c>
      <c r="H29" s="42">
        <f>IF(OR(A18="",C18=""),"",ROUND(C18*H18,2))</f>
        <v/>
      </c>
      <c r="I29" s="42">
        <f>IF(OR(A18="",C18=""),"",ROUND(C18*I18,2))</f>
        <v/>
      </c>
      <c r="J29" s="42">
        <f>IF(OR(A18="",C18=""),"",ROUND(C18*J18,2))</f>
        <v/>
      </c>
      <c r="K29" s="42">
        <f>IF(OR(A18="",C18=""),"",ROUND(C18*K18,2))</f>
        <v/>
      </c>
      <c r="L29" s="42">
        <f>IF(OR(A18="",C18=""),"",ROUND(C18*L18,2))</f>
        <v/>
      </c>
      <c r="M29" s="42">
        <f>IF(OR(A18="",C18=""),"",ROUND(C18*M18,2))</f>
        <v/>
      </c>
      <c r="N29" s="42">
        <f>IF(OR(A18="",C18=""),"",ROUND(C18*N18,2))</f>
        <v/>
      </c>
      <c r="O29" s="42">
        <f>IF(OR(A18="",C18=""),"",ROUND(C18*O18,2))</f>
        <v/>
      </c>
      <c r="Q29" s="37">
        <f>IF(A18="","",SUM(D29:O29))</f>
        <v/>
      </c>
    </row>
    <row r="30" ht="22" customHeight="1">
      <c r="A30" s="18" t="inlineStr">
        <is>
          <t>VOLUME FORECAST, TOTAL VALUE EACH MONTH</t>
        </is>
      </c>
      <c r="B30" s="19" t="n"/>
      <c r="C30" s="19" t="n"/>
      <c r="D30" s="43">
        <f>SUM(D22:D29)</f>
        <v/>
      </c>
      <c r="E30" s="43">
        <f>SUM(E22:E29)</f>
        <v/>
      </c>
      <c r="F30" s="43">
        <f>SUM(F22:F29)</f>
        <v/>
      </c>
      <c r="G30" s="43">
        <f>SUM(G22:G29)</f>
        <v/>
      </c>
      <c r="H30" s="43">
        <f>SUM(H22:H29)</f>
        <v/>
      </c>
      <c r="I30" s="43">
        <f>SUM(I22:I29)</f>
        <v/>
      </c>
      <c r="J30" s="43">
        <f>SUM(J22:J29)</f>
        <v/>
      </c>
      <c r="K30" s="43">
        <f>SUM(K22:K29)</f>
        <v/>
      </c>
      <c r="L30" s="43">
        <f>SUM(L22:L29)</f>
        <v/>
      </c>
      <c r="M30" s="43">
        <f>SUM(M22:M29)</f>
        <v/>
      </c>
      <c r="N30" s="43">
        <f>SUM(N22:N29)</f>
        <v/>
      </c>
      <c r="O30" s="43">
        <f>SUM(O22:O29)</f>
        <v/>
      </c>
      <c r="P30" s="19" t="n"/>
      <c r="Q30" s="44">
        <f>SUM(Q22:Q29)</f>
        <v/>
      </c>
      <c r="R30" s="19" t="n"/>
    </row>
    <row r="32" ht="22" customHeight="1">
      <c r="A32" s="24" t="inlineStr">
        <is>
          <t>CAN YOU ACTUALLY DELIVER IT?</t>
        </is>
      </c>
      <c r="B32" s="25" t="n"/>
      <c r="C32" s="25" t="n"/>
      <c r="D32" s="25" t="n"/>
      <c r="E32" s="25" t="n"/>
      <c r="F32" s="25" t="n"/>
      <c r="G32" s="25" t="n"/>
      <c r="H32" s="25" t="n"/>
      <c r="I32" s="25" t="n"/>
      <c r="J32" s="25" t="n"/>
      <c r="K32" s="25" t="n"/>
      <c r="L32" s="25" t="n"/>
      <c r="M32" s="25" t="n"/>
      <c r="N32" s="25" t="n"/>
      <c r="O32" s="25" t="n"/>
      <c r="P32" s="25" t="n"/>
      <c r="Q32" s="25" t="n"/>
      <c r="R32" s="25" t="n"/>
    </row>
    <row r="33" ht="17.5" customHeight="1">
      <c r="A33" s="10" t="inlineStr">
        <is>
          <t>Note: A forecast the business cannot physically deliver is not a forecast. Put your real monthly capacity next to each line: how many you could do in a month with the staff, the chairs, the ovens or the vehicles you have now.</t>
        </is>
      </c>
    </row>
    <row r="34" ht="32" customHeight="1">
      <c r="A34" s="11" t="inlineStr">
        <is>
          <t>PRODUCT OR SERVICE LINE</t>
        </is>
      </c>
      <c r="B34" s="11" t="inlineStr">
        <is>
          <t>UNITS YOU CAN DELIVER IN A MONTH</t>
        </is>
      </c>
      <c r="C34" s="11" t="inlineStr">
        <is>
          <t>BUSIEST MONTH YOU HAVE PLANNED</t>
        </is>
      </c>
      <c r="D34" s="11" t="inlineStr">
        <is>
          <t>VERDICT</t>
        </is>
      </c>
      <c r="E34" s="29" t="n"/>
      <c r="F34" s="29" t="n"/>
      <c r="G34" s="29" t="n"/>
      <c r="H34" s="29" t="n"/>
      <c r="I34" s="29" t="n"/>
      <c r="J34" s="29" t="n"/>
      <c r="K34" s="29" t="n"/>
      <c r="L34" s="29" t="n"/>
      <c r="M34" s="29" t="n"/>
      <c r="N34" s="29" t="n"/>
      <c r="O34" s="29" t="n"/>
      <c r="P34" s="29" t="n"/>
      <c r="Q34" s="29" t="n"/>
      <c r="R34" s="30" t="n"/>
    </row>
    <row r="35" ht="18" customHeight="1">
      <c r="A35" s="41">
        <f>IF(A11="","",A11)</f>
        <v/>
      </c>
      <c r="B35" s="36" t="n"/>
      <c r="C35" s="32">
        <f>IF(A11="","",MAX(D11:O11))</f>
        <v/>
      </c>
      <c r="D35" s="45">
        <f>IF(OR(A11="",B35=""),"",IF(B35=0,"Put in your capacity",IF(MAX(D11:O11)&gt;B35,"Over capacity in at least one month. Add people or hours, move work to a quieter month, or lower the forecast.",IF(MAX(D11:O11)&gt;B35*0.9,"Close to full. Very little room for a big order.","Comfortable. You could take on more."))))</f>
        <v/>
      </c>
      <c r="E35" s="29" t="n"/>
      <c r="F35" s="29" t="n"/>
      <c r="G35" s="29" t="n"/>
      <c r="H35" s="29" t="n"/>
      <c r="I35" s="29" t="n"/>
      <c r="J35" s="29" t="n"/>
      <c r="K35" s="29" t="n"/>
      <c r="L35" s="29" t="n"/>
      <c r="M35" s="29" t="n"/>
      <c r="N35" s="29" t="n"/>
      <c r="O35" s="29" t="n"/>
      <c r="P35" s="29" t="n"/>
      <c r="Q35" s="29" t="n"/>
      <c r="R35" s="30" t="n"/>
    </row>
    <row r="36" ht="18" customHeight="1">
      <c r="A36" s="41">
        <f>IF(A12="","",A12)</f>
        <v/>
      </c>
      <c r="B36" s="36" t="n"/>
      <c r="C36" s="32">
        <f>IF(A12="","",MAX(D12:O12))</f>
        <v/>
      </c>
      <c r="D36" s="45">
        <f>IF(OR(A12="",B36=""),"",IF(B36=0,"Put in your capacity",IF(MAX(D12:O12)&gt;B36,"Over capacity in at least one month. Add people or hours, move work to a quieter month, or lower the forecast.",IF(MAX(D12:O12)&gt;B36*0.9,"Close to full. Very little room for a big order.","Comfortable. You could take on more."))))</f>
        <v/>
      </c>
      <c r="E36" s="29" t="n"/>
      <c r="F36" s="29" t="n"/>
      <c r="G36" s="29" t="n"/>
      <c r="H36" s="29" t="n"/>
      <c r="I36" s="29" t="n"/>
      <c r="J36" s="29" t="n"/>
      <c r="K36" s="29" t="n"/>
      <c r="L36" s="29" t="n"/>
      <c r="M36" s="29" t="n"/>
      <c r="N36" s="29" t="n"/>
      <c r="O36" s="29" t="n"/>
      <c r="P36" s="29" t="n"/>
      <c r="Q36" s="29" t="n"/>
      <c r="R36" s="30" t="n"/>
    </row>
    <row r="37" ht="18" customHeight="1">
      <c r="A37" s="41">
        <f>IF(A13="","",A13)</f>
        <v/>
      </c>
      <c r="B37" s="36" t="n"/>
      <c r="C37" s="32">
        <f>IF(A13="","",MAX(D13:O13))</f>
        <v/>
      </c>
      <c r="D37" s="45">
        <f>IF(OR(A13="",B37=""),"",IF(B37=0,"Put in your capacity",IF(MAX(D13:O13)&gt;B37,"Over capacity in at least one month. Add people or hours, move work to a quieter month, or lower the forecast.",IF(MAX(D13:O13)&gt;B37*0.9,"Close to full. Very little room for a big order.","Comfortable. You could take on more."))))</f>
        <v/>
      </c>
      <c r="E37" s="29" t="n"/>
      <c r="F37" s="29" t="n"/>
      <c r="G37" s="29" t="n"/>
      <c r="H37" s="29" t="n"/>
      <c r="I37" s="29" t="n"/>
      <c r="J37" s="29" t="n"/>
      <c r="K37" s="29" t="n"/>
      <c r="L37" s="29" t="n"/>
      <c r="M37" s="29" t="n"/>
      <c r="N37" s="29" t="n"/>
      <c r="O37" s="29" t="n"/>
      <c r="P37" s="29" t="n"/>
      <c r="Q37" s="29" t="n"/>
      <c r="R37" s="30" t="n"/>
    </row>
    <row r="38" ht="18" customHeight="1">
      <c r="A38" s="41">
        <f>IF(A14="","",A14)</f>
        <v/>
      </c>
      <c r="B38" s="36" t="n"/>
      <c r="C38" s="32">
        <f>IF(A14="","",MAX(D14:O14))</f>
        <v/>
      </c>
      <c r="D38" s="45">
        <f>IF(OR(A14="",B38=""),"",IF(B38=0,"Put in your capacity",IF(MAX(D14:O14)&gt;B38,"Over capacity in at least one month. Add people or hours, move work to a quieter month, or lower the forecast.",IF(MAX(D14:O14)&gt;B38*0.9,"Close to full. Very little room for a big order.","Comfortable. You could take on more."))))</f>
        <v/>
      </c>
      <c r="E38" s="29" t="n"/>
      <c r="F38" s="29" t="n"/>
      <c r="G38" s="29" t="n"/>
      <c r="H38" s="29" t="n"/>
      <c r="I38" s="29" t="n"/>
      <c r="J38" s="29" t="n"/>
      <c r="K38" s="29" t="n"/>
      <c r="L38" s="29" t="n"/>
      <c r="M38" s="29" t="n"/>
      <c r="N38" s="29" t="n"/>
      <c r="O38" s="29" t="n"/>
      <c r="P38" s="29" t="n"/>
      <c r="Q38" s="29" t="n"/>
      <c r="R38" s="30" t="n"/>
    </row>
    <row r="39" ht="18" customHeight="1">
      <c r="A39" s="41">
        <f>IF(A15="","",A15)</f>
        <v/>
      </c>
      <c r="B39" s="36" t="n"/>
      <c r="C39" s="32">
        <f>IF(A15="","",MAX(D15:O15))</f>
        <v/>
      </c>
      <c r="D39" s="45">
        <f>IF(OR(A15="",B39=""),"",IF(B39=0,"Put in your capacity",IF(MAX(D15:O15)&gt;B39,"Over capacity in at least one month. Add people or hours, move work to a quieter month, or lower the forecast.",IF(MAX(D15:O15)&gt;B39*0.9,"Close to full. Very little room for a big order.","Comfortable. You could take on more."))))</f>
        <v/>
      </c>
      <c r="E39" s="29" t="n"/>
      <c r="F39" s="29" t="n"/>
      <c r="G39" s="29" t="n"/>
      <c r="H39" s="29" t="n"/>
      <c r="I39" s="29" t="n"/>
      <c r="J39" s="29" t="n"/>
      <c r="K39" s="29" t="n"/>
      <c r="L39" s="29" t="n"/>
      <c r="M39" s="29" t="n"/>
      <c r="N39" s="29" t="n"/>
      <c r="O39" s="29" t="n"/>
      <c r="P39" s="29" t="n"/>
      <c r="Q39" s="29" t="n"/>
      <c r="R39" s="30" t="n"/>
    </row>
    <row r="40" ht="18" customHeight="1">
      <c r="A40" s="41">
        <f>IF(A16="","",A16)</f>
        <v/>
      </c>
      <c r="B40" s="36" t="n"/>
      <c r="C40" s="32">
        <f>IF(A16="","",MAX(D16:O16))</f>
        <v/>
      </c>
      <c r="D40" s="45">
        <f>IF(OR(A16="",B40=""),"",IF(B40=0,"Put in your capacity",IF(MAX(D16:O16)&gt;B40,"Over capacity in at least one month. Add people or hours, move work to a quieter month, or lower the forecast.",IF(MAX(D16:O16)&gt;B40*0.9,"Close to full. Very little room for a big order.","Comfortable. You could take on more."))))</f>
        <v/>
      </c>
      <c r="E40" s="29" t="n"/>
      <c r="F40" s="29" t="n"/>
      <c r="G40" s="29" t="n"/>
      <c r="H40" s="29" t="n"/>
      <c r="I40" s="29" t="n"/>
      <c r="J40" s="29" t="n"/>
      <c r="K40" s="29" t="n"/>
      <c r="L40" s="29" t="n"/>
      <c r="M40" s="29" t="n"/>
      <c r="N40" s="29" t="n"/>
      <c r="O40" s="29" t="n"/>
      <c r="P40" s="29" t="n"/>
      <c r="Q40" s="29" t="n"/>
      <c r="R40" s="30" t="n"/>
    </row>
    <row r="41" ht="18" customHeight="1">
      <c r="A41" s="41">
        <f>IF(A17="","",A17)</f>
        <v/>
      </c>
      <c r="B41" s="36" t="n"/>
      <c r="C41" s="32">
        <f>IF(A17="","",MAX(D17:O17))</f>
        <v/>
      </c>
      <c r="D41" s="45">
        <f>IF(OR(A17="",B41=""),"",IF(B41=0,"Put in your capacity",IF(MAX(D17:O17)&gt;B41,"Over capacity in at least one month. Add people or hours, move work to a quieter month, or lower the forecast.",IF(MAX(D17:O17)&gt;B41*0.9,"Close to full. Very little room for a big order.","Comfortable. You could take on more."))))</f>
        <v/>
      </c>
      <c r="E41" s="29" t="n"/>
      <c r="F41" s="29" t="n"/>
      <c r="G41" s="29" t="n"/>
      <c r="H41" s="29" t="n"/>
      <c r="I41" s="29" t="n"/>
      <c r="J41" s="29" t="n"/>
      <c r="K41" s="29" t="n"/>
      <c r="L41" s="29" t="n"/>
      <c r="M41" s="29" t="n"/>
      <c r="N41" s="29" t="n"/>
      <c r="O41" s="29" t="n"/>
      <c r="P41" s="29" t="n"/>
      <c r="Q41" s="29" t="n"/>
      <c r="R41" s="30" t="n"/>
    </row>
    <row r="42" ht="18" customHeight="1">
      <c r="A42" s="41">
        <f>IF(A18="","",A18)</f>
        <v/>
      </c>
      <c r="B42" s="36" t="n"/>
      <c r="C42" s="32">
        <f>IF(A18="","",MAX(D18:O18))</f>
        <v/>
      </c>
      <c r="D42" s="45">
        <f>IF(OR(A18="",B42=""),"",IF(B42=0,"Put in your capacity",IF(MAX(D18:O18)&gt;B42,"Over capacity in at least one month. Add people or hours, move work to a quieter month, or lower the forecast.",IF(MAX(D18:O18)&gt;B42*0.9,"Close to full. Very little room for a big order.","Comfortable. You could take on more."))))</f>
        <v/>
      </c>
      <c r="E42" s="29" t="n"/>
      <c r="F42" s="29" t="n"/>
      <c r="G42" s="29" t="n"/>
      <c r="H42" s="29" t="n"/>
      <c r="I42" s="29" t="n"/>
      <c r="J42" s="29" t="n"/>
      <c r="K42" s="29" t="n"/>
      <c r="L42" s="29" t="n"/>
      <c r="M42" s="29" t="n"/>
      <c r="N42" s="29" t="n"/>
      <c r="O42" s="29" t="n"/>
      <c r="P42" s="29" t="n"/>
      <c r="Q42" s="29" t="n"/>
      <c r="R42" s="30" t="n"/>
    </row>
    <row r="44" ht="17.5" customHeight="1">
      <c r="A44" s="10" t="inlineStr">
        <is>
          <t>Note: Where the average value per unit comes from matters more than the number of units. Work it out on template F7, the pricing strategy worksheet, from your real costs, and not from what you wish you could charge.</t>
        </is>
      </c>
    </row>
    <row r="45" ht="17.5" customHeight="1">
      <c r="A45" s="10" t="inlineStr">
        <is>
          <t>Note: If your average value per unit is going to change during the year, for example a price increase in July, split the line in two: the old price on one row for the first months and the new price on another row for the rest.</t>
        </is>
      </c>
    </row>
    <row r="46" ht="29" customHeight="1">
      <c r="A46" s="10"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sheetData>
  <mergeCells count="23">
    <mergeCell ref="A7:R7"/>
    <mergeCell ref="A46:R46"/>
    <mergeCell ref="D41:R41"/>
    <mergeCell ref="A21:R21"/>
    <mergeCell ref="A2:R2"/>
    <mergeCell ref="A33:R33"/>
    <mergeCell ref="Q5:R5"/>
    <mergeCell ref="A32:R32"/>
    <mergeCell ref="D37:R37"/>
    <mergeCell ref="A8:R8"/>
    <mergeCell ref="Q4:R4"/>
    <mergeCell ref="D39:R39"/>
    <mergeCell ref="D42:R42"/>
    <mergeCell ref="D38:R38"/>
    <mergeCell ref="Q6:R6"/>
    <mergeCell ref="A10:R10"/>
    <mergeCell ref="A44:R44"/>
    <mergeCell ref="D35:R35"/>
    <mergeCell ref="D34:R34"/>
    <mergeCell ref="A1:R1"/>
    <mergeCell ref="A45:R45"/>
    <mergeCell ref="D40:R40"/>
    <mergeCell ref="D36:R36"/>
  </mergeCells>
  <conditionalFormatting sqref="D30:O30">
    <cfRule type="dataBar" priority="1">
      <dataBar showValue="1">
        <cfvo type="num" val="0"/>
        <cfvo type="max"/>
        <color rgb="001D9E75"/>
      </dataBar>
    </cfRule>
  </conditionalFormatting>
  <conditionalFormatting sqref="D35:D42">
    <cfRule type="expression" priority="2" dxfId="4" stopIfTrue="1">
      <formula>LEFT($D35,4)="Over"</formula>
    </cfRule>
    <cfRule type="expression" priority="3" dxfId="5" stopIfTrue="1">
      <formula>LEFT($D35,5)="Close"</formula>
    </cfRule>
    <cfRule type="expression" priority="4" dxfId="6">
      <formula>LEFT($D35,11)="Comfortable"</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D7B428"/>
    <outlinePr summaryBelow="1" summaryRight="1"/>
    <pageSetUpPr fitToPage="1"/>
  </sheetPr>
  <dimension ref="A1:O43"/>
  <sheetViews>
    <sheetView showGridLines="0" workbookViewId="0">
      <pane xSplit="1" ySplit="10" topLeftCell="B11" activePane="bottomRight" state="frozen"/>
      <selection pane="topRight"/>
      <selection pane="bottomLeft"/>
      <selection pane="bottomRight"/>
      <selection pane="bottomLeft"/>
      <selection pane="bottomRight" activeCell="A1" sqref="A1"/>
    </sheetView>
  </sheetViews>
  <sheetFormatPr baseColWidth="8" defaultRowHeight="15"/>
  <cols>
    <col width="42" customWidth="1" min="1" max="1"/>
    <col width="12.5" customWidth="1" min="2" max="2"/>
    <col width="12.5" customWidth="1" min="3" max="3"/>
    <col width="12.5" customWidth="1" min="4" max="4"/>
    <col width="12.5" customWidth="1" min="5" max="5"/>
    <col width="12.5" customWidth="1" min="6" max="6"/>
    <col width="12.5" customWidth="1" min="7" max="7"/>
    <col width="12.5" customWidth="1" min="8" max="8"/>
    <col width="12.5" customWidth="1" min="9" max="9"/>
    <col width="12.5" customWidth="1" min="10" max="10"/>
    <col width="12.5" customWidth="1" min="11" max="11"/>
    <col width="12.5" customWidth="1" min="12" max="12"/>
    <col width="12.5" customWidth="1" min="13" max="13"/>
    <col width="17" customWidth="1" min="14" max="14"/>
    <col width="40" customWidth="1" min="15" max="15"/>
  </cols>
  <sheetData>
    <row r="1" ht="26" customHeight="1">
      <c r="A1" s="1" t="inlineStr">
        <is>
          <t>TWELVE MONTH SALES FORECAST</t>
        </is>
      </c>
    </row>
    <row r="2" ht="14" customHeight="1">
      <c r="A2" s="2" t="inlineStr">
        <is>
          <t>Both methods pulled together, shaped by your own seasonality, and shown three ways because a single number forecast is a fiction.</t>
        </is>
      </c>
    </row>
    <row r="3" ht="4" customHeight="1">
      <c r="A3" s="3" t="n"/>
      <c r="B3" s="3" t="n"/>
      <c r="C3" s="3" t="n"/>
      <c r="D3" s="3" t="n"/>
      <c r="E3" s="3" t="n"/>
      <c r="F3" s="3" t="n"/>
      <c r="G3" s="3" t="n"/>
      <c r="H3" s="3" t="n"/>
      <c r="I3" s="3" t="n"/>
      <c r="J3" s="3" t="n"/>
      <c r="K3" s="3" t="n"/>
      <c r="L3" s="3" t="n"/>
      <c r="M3" s="3" t="n"/>
      <c r="N3" s="3" t="n"/>
      <c r="O3" s="3" t="n"/>
    </row>
    <row r="4" ht="15" customHeight="1">
      <c r="A4" s="4" t="inlineStr">
        <is>
          <t>[YOUR COMPANY NAME]</t>
        </is>
      </c>
      <c r="N4" s="5" t="inlineStr">
        <is>
          <t>[ Insert your logo in the space above ]</t>
        </is>
      </c>
    </row>
    <row r="5" ht="15" customHeight="1">
      <c r="A5" s="6" t="inlineStr">
        <is>
          <t>Reg No: [XXXX/XXXXXX/XX]</t>
        </is>
      </c>
      <c r="N5" s="5" t="inlineStr">
        <is>
          <t>VAT No: [4XXXXXXXXX] (if VAT registered)</t>
        </is>
      </c>
    </row>
    <row r="6" ht="15" customHeight="1">
      <c r="A6" s="6" t="inlineStr">
        <is>
          <t>[email@yourbusiness.co.za]</t>
        </is>
      </c>
      <c r="N6" s="5" t="inlineStr">
        <is>
          <t>[+27 XX XXX XXXX]</t>
        </is>
      </c>
    </row>
    <row r="7" ht="28" customHeight="1">
      <c r="A7" s="7" t="inlineStr">
        <is>
          <t>Which method are you using?</t>
        </is>
      </c>
      <c r="B7" s="46" t="inlineStr">
        <is>
          <t>Both added together</t>
        </is>
      </c>
      <c r="C7" s="29" t="n"/>
      <c r="D7" s="30" t="n"/>
      <c r="E7" s="9" t="inlineStr">
        <is>
          <t>A business that quotes uses the pipeline. A business that sells the same thing repeatedly uses volume. Many do both: a builder with a maintenance contract, a salon that also does weddings.</t>
        </is>
      </c>
    </row>
    <row r="8" ht="28" customHeight="1">
      <c r="A8" s="7" t="inlineStr">
        <is>
          <t>Keep the yearly total the same?</t>
        </is>
      </c>
      <c r="B8" s="14" t="inlineStr">
        <is>
          <t>Yes</t>
        </is>
      </c>
      <c r="C8" s="29" t="n"/>
      <c r="D8" s="30" t="n"/>
      <c r="E8" s="9" t="inlineStr">
        <is>
          <t>Yes moves sales between months without changing what you expect for the year, which is what a seasonality profile is for. No lets the profile change the total as well, which is a different decision and should be made on purpose.</t>
        </is>
      </c>
    </row>
    <row r="9" ht="17.5" customHeight="1">
      <c r="A9" s="10" t="inlineStr">
        <is>
          <t>Note: How to use this sheet: type only in the white cells, which show in blue text. The shaded cells work themselves out, so leave them alone. Notes in grey italic are guidance and can be deleted before you send the document.</t>
        </is>
      </c>
    </row>
    <row r="10" ht="28" customHeight="1">
      <c r="A10" s="11" t="inlineStr">
        <is>
          <t>LINE</t>
        </is>
      </c>
      <c r="B10" s="33">
        <f>IF(ForecastStart="","Month 1",EDATE(ForecastStart,0))</f>
        <v/>
      </c>
      <c r="C10" s="33">
        <f>IF(ForecastStart="","Month 2",EDATE(ForecastStart,1))</f>
        <v/>
      </c>
      <c r="D10" s="33">
        <f>IF(ForecastStart="","Month 3",EDATE(ForecastStart,2))</f>
        <v/>
      </c>
      <c r="E10" s="33">
        <f>IF(ForecastStart="","Month 4",EDATE(ForecastStart,3))</f>
        <v/>
      </c>
      <c r="F10" s="33">
        <f>IF(ForecastStart="","Month 5",EDATE(ForecastStart,4))</f>
        <v/>
      </c>
      <c r="G10" s="33">
        <f>IF(ForecastStart="","Month 6",EDATE(ForecastStart,5))</f>
        <v/>
      </c>
      <c r="H10" s="33">
        <f>IF(ForecastStart="","Month 7",EDATE(ForecastStart,6))</f>
        <v/>
      </c>
      <c r="I10" s="33">
        <f>IF(ForecastStart="","Month 8",EDATE(ForecastStart,7))</f>
        <v/>
      </c>
      <c r="J10" s="33">
        <f>IF(ForecastStart="","Month 9",EDATE(ForecastStart,8))</f>
        <v/>
      </c>
      <c r="K10" s="33">
        <f>IF(ForecastStart="","Month 10",EDATE(ForecastStart,9))</f>
        <v/>
      </c>
      <c r="L10" s="33">
        <f>IF(ForecastStart="","Month 11",EDATE(ForecastStart,10))</f>
        <v/>
      </c>
      <c r="M10" s="33">
        <f>IF(ForecastStart="","Month 12",EDATE(ForecastStart,11))</f>
        <v/>
      </c>
      <c r="N10" s="11" t="inlineStr">
        <is>
          <t>TOTAL FOR THE YEAR</t>
        </is>
      </c>
      <c r="O10" s="11" t="inlineStr">
        <is>
          <t>NOTES</t>
        </is>
      </c>
    </row>
    <row r="11" ht="18" customHeight="1">
      <c r="A11" s="34" t="inlineStr">
        <is>
          <t>STEP 1: THE BASE FORECAST, BEFORE SEASONALITY</t>
        </is>
      </c>
      <c r="B11" s="35" t="n"/>
      <c r="C11" s="35" t="n"/>
      <c r="D11" s="35" t="n"/>
      <c r="E11" s="35" t="n"/>
      <c r="F11" s="35" t="n"/>
      <c r="G11" s="35" t="n"/>
      <c r="H11" s="35" t="n"/>
      <c r="I11" s="35" t="n"/>
      <c r="J11" s="35" t="n"/>
      <c r="K11" s="35" t="n"/>
      <c r="L11" s="35" t="n"/>
      <c r="M11" s="35" t="n"/>
      <c r="N11" s="35" t="n"/>
      <c r="O11" s="35" t="n"/>
    </row>
    <row r="12" ht="39.5" customHeight="1">
      <c r="A12" s="26" t="inlineStr">
        <is>
          <t>Weighted pipeline, by expected close date</t>
        </is>
      </c>
      <c r="B12" s="42">
        <f>IF(OR(Method="Volume only",B10=""),0,SUMIFS(Pipeline!G11:G50,Pipeline!H11:H50,"&gt;="&amp;B10,Pipeline!H11:H50,"&lt;"&amp;EDATE(B10,1)))</f>
        <v/>
      </c>
      <c r="C12" s="42">
        <f>IF(OR(Method="Volume only",C10=""),0,SUMIFS(Pipeline!G11:G50,Pipeline!H11:H50,"&gt;="&amp;C10,Pipeline!H11:H50,"&lt;"&amp;EDATE(C10,1)))</f>
        <v/>
      </c>
      <c r="D12" s="42">
        <f>IF(OR(Method="Volume only",D10=""),0,SUMIFS(Pipeline!G11:G50,Pipeline!H11:H50,"&gt;="&amp;D10,Pipeline!H11:H50,"&lt;"&amp;EDATE(D10,1)))</f>
        <v/>
      </c>
      <c r="E12" s="42">
        <f>IF(OR(Method="Volume only",E10=""),0,SUMIFS(Pipeline!G11:G50,Pipeline!H11:H50,"&gt;="&amp;E10,Pipeline!H11:H50,"&lt;"&amp;EDATE(E10,1)))</f>
        <v/>
      </c>
      <c r="F12" s="42">
        <f>IF(OR(Method="Volume only",F10=""),0,SUMIFS(Pipeline!G11:G50,Pipeline!H11:H50,"&gt;="&amp;F10,Pipeline!H11:H50,"&lt;"&amp;EDATE(F10,1)))</f>
        <v/>
      </c>
      <c r="G12" s="42">
        <f>IF(OR(Method="Volume only",G10=""),0,SUMIFS(Pipeline!G11:G50,Pipeline!H11:H50,"&gt;="&amp;G10,Pipeline!H11:H50,"&lt;"&amp;EDATE(G10,1)))</f>
        <v/>
      </c>
      <c r="H12" s="42">
        <f>IF(OR(Method="Volume only",H10=""),0,SUMIFS(Pipeline!G11:G50,Pipeline!H11:H50,"&gt;="&amp;H10,Pipeline!H11:H50,"&lt;"&amp;EDATE(H10,1)))</f>
        <v/>
      </c>
      <c r="I12" s="42">
        <f>IF(OR(Method="Volume only",I10=""),0,SUMIFS(Pipeline!G11:G50,Pipeline!H11:H50,"&gt;="&amp;I10,Pipeline!H11:H50,"&lt;"&amp;EDATE(I10,1)))</f>
        <v/>
      </c>
      <c r="J12" s="42">
        <f>IF(OR(Method="Volume only",J10=""),0,SUMIFS(Pipeline!G11:G50,Pipeline!H11:H50,"&gt;="&amp;J10,Pipeline!H11:H50,"&lt;"&amp;EDATE(J10,1)))</f>
        <v/>
      </c>
      <c r="K12" s="42">
        <f>IF(OR(Method="Volume only",K10=""),0,SUMIFS(Pipeline!G11:G50,Pipeline!H11:H50,"&gt;="&amp;K10,Pipeline!H11:H50,"&lt;"&amp;EDATE(K10,1)))</f>
        <v/>
      </c>
      <c r="L12" s="42">
        <f>IF(OR(Method="Volume only",L10=""),0,SUMIFS(Pipeline!G11:G50,Pipeline!H11:H50,"&gt;="&amp;L10,Pipeline!H11:H50,"&lt;"&amp;EDATE(L10,1)))</f>
        <v/>
      </c>
      <c r="M12" s="42">
        <f>IF(OR(Method="Volume only",M10=""),0,SUMIFS(Pipeline!G11:G50,Pipeline!H11:H50,"&gt;="&amp;M10,Pipeline!H11:H50,"&lt;"&amp;EDATE(M10,1)))</f>
        <v/>
      </c>
      <c r="N12" s="47">
        <f>SUM(B12:M12)</f>
        <v/>
      </c>
      <c r="O12" s="9" t="inlineStr">
        <is>
          <t>Each opportunity lands in the month you expect it to close, weighted by your chance of winning it.</t>
        </is>
      </c>
    </row>
    <row r="13" ht="18" customHeight="1">
      <c r="A13" s="26" t="inlineStr">
        <is>
          <t>Volume method, units times average value</t>
        </is>
      </c>
      <c r="B13" s="42">
        <f>IF(Method="Pipeline only",0,Volume!D30)</f>
        <v/>
      </c>
      <c r="C13" s="42">
        <f>IF(Method="Pipeline only",0,Volume!E30)</f>
        <v/>
      </c>
      <c r="D13" s="42">
        <f>IF(Method="Pipeline only",0,Volume!F30)</f>
        <v/>
      </c>
      <c r="E13" s="42">
        <f>IF(Method="Pipeline only",0,Volume!G30)</f>
        <v/>
      </c>
      <c r="F13" s="42">
        <f>IF(Method="Pipeline only",0,Volume!H30)</f>
        <v/>
      </c>
      <c r="G13" s="42">
        <f>IF(Method="Pipeline only",0,Volume!I30)</f>
        <v/>
      </c>
      <c r="H13" s="42">
        <f>IF(Method="Pipeline only",0,Volume!J30)</f>
        <v/>
      </c>
      <c r="I13" s="42">
        <f>IF(Method="Pipeline only",0,Volume!K30)</f>
        <v/>
      </c>
      <c r="J13" s="42">
        <f>IF(Method="Pipeline only",0,Volume!L30)</f>
        <v/>
      </c>
      <c r="K13" s="42">
        <f>IF(Method="Pipeline only",0,Volume!M30)</f>
        <v/>
      </c>
      <c r="L13" s="42">
        <f>IF(Method="Pipeline only",0,Volume!N30)</f>
        <v/>
      </c>
      <c r="M13" s="42">
        <f>IF(Method="Pipeline only",0,Volume!O30)</f>
        <v/>
      </c>
      <c r="N13" s="47">
        <f>SUM(B13:M13)</f>
        <v/>
      </c>
      <c r="O13" s="9" t="inlineStr">
        <is>
          <t>Straight from the Volume sheet.</t>
        </is>
      </c>
    </row>
    <row r="14" ht="20" customHeight="1">
      <c r="A14" s="48" t="inlineStr">
        <is>
          <t>BASE FORECAST BEFORE SEASONALITY</t>
        </is>
      </c>
      <c r="B14" s="49">
        <f>B12+B13</f>
        <v/>
      </c>
      <c r="C14" s="49">
        <f>C12+C13</f>
        <v/>
      </c>
      <c r="D14" s="49">
        <f>D12+D13</f>
        <v/>
      </c>
      <c r="E14" s="49">
        <f>E12+E13</f>
        <v/>
      </c>
      <c r="F14" s="49">
        <f>F12+F13</f>
        <v/>
      </c>
      <c r="G14" s="49">
        <f>G12+G13</f>
        <v/>
      </c>
      <c r="H14" s="49">
        <f>H12+H13</f>
        <v/>
      </c>
      <c r="I14" s="49">
        <f>I12+I13</f>
        <v/>
      </c>
      <c r="J14" s="49">
        <f>J12+J13</f>
        <v/>
      </c>
      <c r="K14" s="49">
        <f>K12+K13</f>
        <v/>
      </c>
      <c r="L14" s="49">
        <f>L12+L13</f>
        <v/>
      </c>
      <c r="M14" s="49">
        <f>M12+M13</f>
        <v/>
      </c>
      <c r="N14" s="50">
        <f>SUM(B14:M14)</f>
        <v/>
      </c>
      <c r="O14" s="51" t="n"/>
    </row>
    <row r="16" ht="18" customHeight="1">
      <c r="A16" s="34" t="inlineStr">
        <is>
          <t>STEP 2: SEASONALITY, BECAUSE THE YEAR IS NOT FLAT</t>
        </is>
      </c>
      <c r="B16" s="35" t="n"/>
      <c r="C16" s="35" t="n"/>
      <c r="D16" s="35" t="n"/>
      <c r="E16" s="35" t="n"/>
      <c r="F16" s="35" t="n"/>
      <c r="G16" s="35" t="n"/>
      <c r="H16" s="35" t="n"/>
      <c r="I16" s="35" t="n"/>
      <c r="J16" s="35" t="n"/>
      <c r="K16" s="35" t="n"/>
      <c r="L16" s="35" t="n"/>
      <c r="M16" s="35" t="n"/>
      <c r="N16" s="35" t="n"/>
      <c r="O16" s="35" t="n"/>
    </row>
    <row r="17" ht="29" customHeight="1">
      <c r="A17" s="10" t="inlineStr">
        <is>
          <t>Note: An index of 1.00 is an ordinary month. Put 1.40 in a month you know is busy and 0.60 in a month you know is dead. December and January catch South African businesses every year: customers close, invoices sit unapproved until the middle of January, and the money due on 30 December arrives in February.</t>
        </is>
      </c>
    </row>
    <row r="18" ht="28" customHeight="1">
      <c r="A18" s="26" t="inlineStr">
        <is>
          <t>Seasonality index for the month</t>
        </is>
      </c>
      <c r="B18" s="52" t="n">
        <v>1</v>
      </c>
      <c r="C18" s="52" t="n">
        <v>1</v>
      </c>
      <c r="D18" s="52" t="n">
        <v>1</v>
      </c>
      <c r="E18" s="52" t="n">
        <v>1</v>
      </c>
      <c r="F18" s="52" t="n">
        <v>1</v>
      </c>
      <c r="G18" s="52" t="n">
        <v>1</v>
      </c>
      <c r="H18" s="52" t="n">
        <v>1</v>
      </c>
      <c r="I18" s="52" t="n">
        <v>1</v>
      </c>
      <c r="J18" s="52" t="n">
        <v>1</v>
      </c>
      <c r="K18" s="52" t="n">
        <v>1</v>
      </c>
      <c r="L18" s="52" t="n">
        <v>1</v>
      </c>
      <c r="M18" s="52" t="n">
        <v>1</v>
      </c>
      <c r="N18" s="53">
        <f>AVERAGE(B18:M18)</f>
        <v/>
      </c>
      <c r="O18" s="9" t="inlineStr">
        <is>
          <t>Type over these. The average sits on the right.</t>
        </is>
      </c>
    </row>
    <row r="19" ht="22" customHeight="1">
      <c r="A19" s="48" t="inlineStr">
        <is>
          <t>EXPECTED CASE, AFTER SEASONALITY</t>
        </is>
      </c>
      <c r="B19" s="54">
        <f>IF(KeepTotal="Yes",IF(SUMPRODUCT(B14:M14,B18:M18)=0,0,ROUND(SUM(B14:M14)*B14*B18/SUMPRODUCT(B14:M14,B18:M18),2)),ROUND(B14*B18,2))</f>
        <v/>
      </c>
      <c r="C19" s="54">
        <f>IF(KeepTotal="Yes",IF(SUMPRODUCT(B14:M14,B18:M18)=0,0,ROUND(SUM(B14:M14)*C14*C18/SUMPRODUCT(B14:M14,B18:M18),2)),ROUND(C14*C18,2))</f>
        <v/>
      </c>
      <c r="D19" s="54">
        <f>IF(KeepTotal="Yes",IF(SUMPRODUCT(B14:M14,B18:M18)=0,0,ROUND(SUM(B14:M14)*D14*D18/SUMPRODUCT(B14:M14,B18:M18),2)),ROUND(D14*D18,2))</f>
        <v/>
      </c>
      <c r="E19" s="54">
        <f>IF(KeepTotal="Yes",IF(SUMPRODUCT(B14:M14,B18:M18)=0,0,ROUND(SUM(B14:M14)*E14*E18/SUMPRODUCT(B14:M14,B18:M18),2)),ROUND(E14*E18,2))</f>
        <v/>
      </c>
      <c r="F19" s="54">
        <f>IF(KeepTotal="Yes",IF(SUMPRODUCT(B14:M14,B18:M18)=0,0,ROUND(SUM(B14:M14)*F14*F18/SUMPRODUCT(B14:M14,B18:M18),2)),ROUND(F14*F18,2))</f>
        <v/>
      </c>
      <c r="G19" s="54">
        <f>IF(KeepTotal="Yes",IF(SUMPRODUCT(B14:M14,B18:M18)=0,0,ROUND(SUM(B14:M14)*G14*G18/SUMPRODUCT(B14:M14,B18:M18),2)),ROUND(G14*G18,2))</f>
        <v/>
      </c>
      <c r="H19" s="54">
        <f>IF(KeepTotal="Yes",IF(SUMPRODUCT(B14:M14,B18:M18)=0,0,ROUND(SUM(B14:M14)*H14*H18/SUMPRODUCT(B14:M14,B18:M18),2)),ROUND(H14*H18,2))</f>
        <v/>
      </c>
      <c r="I19" s="54">
        <f>IF(KeepTotal="Yes",IF(SUMPRODUCT(B14:M14,B18:M18)=0,0,ROUND(SUM(B14:M14)*I14*I18/SUMPRODUCT(B14:M14,B18:M18),2)),ROUND(I14*I18,2))</f>
        <v/>
      </c>
      <c r="J19" s="54">
        <f>IF(KeepTotal="Yes",IF(SUMPRODUCT(B14:M14,B18:M18)=0,0,ROUND(SUM(B14:M14)*J14*J18/SUMPRODUCT(B14:M14,B18:M18),2)),ROUND(J14*J18,2))</f>
        <v/>
      </c>
      <c r="K19" s="54">
        <f>IF(KeepTotal="Yes",IF(SUMPRODUCT(B14:M14,B18:M18)=0,0,ROUND(SUM(B14:M14)*K14*K18/SUMPRODUCT(B14:M14,B18:M18),2)),ROUND(K14*K18,2))</f>
        <v/>
      </c>
      <c r="L19" s="54">
        <f>IF(KeepTotal="Yes",IF(SUMPRODUCT(B14:M14,B18:M18)=0,0,ROUND(SUM(B14:M14)*L14*L18/SUMPRODUCT(B14:M14,B18:M18),2)),ROUND(L14*L18,2))</f>
        <v/>
      </c>
      <c r="M19" s="54">
        <f>IF(KeepTotal="Yes",IF(SUMPRODUCT(B14:M14,B18:M18)=0,0,ROUND(SUM(B14:M14)*M14*M18/SUMPRODUCT(B14:M14,B18:M18),2)),ROUND(M14*M18,2))</f>
        <v/>
      </c>
      <c r="N19" s="55">
        <f>SUM(B19:M19)</f>
        <v/>
      </c>
      <c r="O19" s="51" t="n"/>
    </row>
    <row r="20" ht="28" customHeight="1">
      <c r="A20" s="26" t="inlineStr">
        <is>
          <t>Share of the year this month carries</t>
        </is>
      </c>
      <c r="B20" s="56">
        <f>IF(SUM(B19:M19)=0,"",B19/SUM(B19:M19))</f>
        <v/>
      </c>
      <c r="C20" s="56">
        <f>IF(SUM(B19:M19)=0,"",C19/SUM(B19:M19))</f>
        <v/>
      </c>
      <c r="D20" s="56">
        <f>IF(SUM(B19:M19)=0,"",D19/SUM(B19:M19))</f>
        <v/>
      </c>
      <c r="E20" s="56">
        <f>IF(SUM(B19:M19)=0,"",E19/SUM(B19:M19))</f>
        <v/>
      </c>
      <c r="F20" s="56">
        <f>IF(SUM(B19:M19)=0,"",F19/SUM(B19:M19))</f>
        <v/>
      </c>
      <c r="G20" s="56">
        <f>IF(SUM(B19:M19)=0,"",G19/SUM(B19:M19))</f>
        <v/>
      </c>
      <c r="H20" s="56">
        <f>IF(SUM(B19:M19)=0,"",H19/SUM(B19:M19))</f>
        <v/>
      </c>
      <c r="I20" s="56">
        <f>IF(SUM(B19:M19)=0,"",I19/SUM(B19:M19))</f>
        <v/>
      </c>
      <c r="J20" s="56">
        <f>IF(SUM(B19:M19)=0,"",J19/SUM(B19:M19))</f>
        <v/>
      </c>
      <c r="K20" s="56">
        <f>IF(SUM(B19:M19)=0,"",K19/SUM(B19:M19))</f>
        <v/>
      </c>
      <c r="L20" s="56">
        <f>IF(SUM(B19:M19)=0,"",L19/SUM(B19:M19))</f>
        <v/>
      </c>
      <c r="M20" s="56">
        <f>IF(SUM(B19:M19)=0,"",M19/SUM(B19:M19))</f>
        <v/>
      </c>
      <c r="N20" s="57">
        <f>IF(SUM(B19:M19)=0,"",SUM(B20:M20))</f>
        <v/>
      </c>
      <c r="O20" s="9" t="inlineStr">
        <is>
          <t>These twelve shares always add up to 100 percent.</t>
        </is>
      </c>
    </row>
    <row r="21" ht="28" customHeight="1">
      <c r="A21" s="58" t="inlineStr">
        <is>
          <t>Check: does the year still add up?</t>
        </is>
      </c>
      <c r="B21" s="59">
        <f>IF(KeepTotal="No","Total moved on purpose",IF(ROUND(SUM(B19:M19)-SUM(B14:M14),0)=0,"Balanced","Out by R "&amp;TEXT(ABS(SUM(B19:M19)-SUM(B14:M14)),"#,##0.00")))</f>
        <v/>
      </c>
      <c r="C21" s="29" t="n"/>
      <c r="D21" s="29" t="n"/>
      <c r="E21" s="30" t="n"/>
      <c r="F21" s="9" t="inlineStr">
        <is>
          <t>With the answer above set to Yes, the seasonality profile changes the shape of the year and not the size of it, so this cell reads Balanced. Rounding of a rand or two is normal.</t>
        </is>
      </c>
    </row>
    <row r="23" ht="18" customHeight="1">
      <c r="A23" s="34" t="inlineStr">
        <is>
          <t>STEP 3: THREE CASES, BECAUSE ONE NUMBER IS A LIE</t>
        </is>
      </c>
      <c r="B23" s="35" t="n"/>
      <c r="C23" s="35" t="n"/>
      <c r="D23" s="35" t="n"/>
      <c r="E23" s="35" t="n"/>
      <c r="F23" s="35" t="n"/>
      <c r="G23" s="35" t="n"/>
      <c r="H23" s="35" t="n"/>
      <c r="I23" s="35" t="n"/>
      <c r="J23" s="35" t="n"/>
      <c r="K23" s="35" t="n"/>
      <c r="L23" s="35" t="n"/>
      <c r="M23" s="35" t="n"/>
      <c r="N23" s="35" t="n"/>
      <c r="O23" s="35" t="n"/>
    </row>
    <row r="24" ht="28" customHeight="1">
      <c r="A24" s="26" t="inlineStr">
        <is>
          <t>Worst case, as a share of the forecast</t>
        </is>
      </c>
      <c r="B24" s="60" t="n">
        <v>0.75</v>
      </c>
      <c r="C24" s="9" t="inlineStr">
        <is>
          <t>Start at 75 percent. Once you have filled in a few months on the Forecast against Actual sheet, use your own worst month instead of a guess.</t>
        </is>
      </c>
    </row>
    <row r="25" ht="28" customHeight="1">
      <c r="A25" s="26" t="inlineStr">
        <is>
          <t>Best case, as a share of the forecast</t>
        </is>
      </c>
      <c r="B25" s="60" t="n">
        <v>1.15</v>
      </c>
      <c r="C25" s="9" t="inlineStr">
        <is>
          <t>Start at 115 percent. Be careful here: a best case you cannot deliver is not a best case, it is an unhappy customer. Check the capacity block on the Volume sheet.</t>
        </is>
      </c>
    </row>
    <row r="26" ht="39.5" customHeight="1">
      <c r="A26" s="61" t="inlineStr">
        <is>
          <t>Worst case</t>
        </is>
      </c>
      <c r="B26" s="62">
        <f>ROUND(B19*WorstPct,2)</f>
        <v/>
      </c>
      <c r="C26" s="62">
        <f>ROUND(C19*WorstPct,2)</f>
        <v/>
      </c>
      <c r="D26" s="62">
        <f>ROUND(D19*WorstPct,2)</f>
        <v/>
      </c>
      <c r="E26" s="62">
        <f>ROUND(E19*WorstPct,2)</f>
        <v/>
      </c>
      <c r="F26" s="62">
        <f>ROUND(F19*WorstPct,2)</f>
        <v/>
      </c>
      <c r="G26" s="62">
        <f>ROUND(G19*WorstPct,2)</f>
        <v/>
      </c>
      <c r="H26" s="62">
        <f>ROUND(H19*WorstPct,2)</f>
        <v/>
      </c>
      <c r="I26" s="62">
        <f>ROUND(I19*WorstPct,2)</f>
        <v/>
      </c>
      <c r="J26" s="62">
        <f>ROUND(J19*WorstPct,2)</f>
        <v/>
      </c>
      <c r="K26" s="62">
        <f>ROUND(K19*WorstPct,2)</f>
        <v/>
      </c>
      <c r="L26" s="62">
        <f>ROUND(L19*WorstPct,2)</f>
        <v/>
      </c>
      <c r="M26" s="62">
        <f>ROUND(M19*WorstPct,2)</f>
        <v/>
      </c>
      <c r="N26" s="63">
        <f>SUM(B26:M26)</f>
        <v/>
      </c>
      <c r="O26" s="9" t="inlineStr">
        <is>
          <t>Plan your fixed costs and your drawings against this line, not the one below it.</t>
        </is>
      </c>
    </row>
    <row r="27" ht="39.5" customHeight="1">
      <c r="A27" s="64" t="inlineStr">
        <is>
          <t>Expected case</t>
        </is>
      </c>
      <c r="B27" s="65">
        <f>B19</f>
        <v/>
      </c>
      <c r="C27" s="65">
        <f>C19</f>
        <v/>
      </c>
      <c r="D27" s="65">
        <f>D19</f>
        <v/>
      </c>
      <c r="E27" s="65">
        <f>E19</f>
        <v/>
      </c>
      <c r="F27" s="65">
        <f>F19</f>
        <v/>
      </c>
      <c r="G27" s="65">
        <f>G19</f>
        <v/>
      </c>
      <c r="H27" s="65">
        <f>H19</f>
        <v/>
      </c>
      <c r="I27" s="65">
        <f>I19</f>
        <v/>
      </c>
      <c r="J27" s="65">
        <f>J19</f>
        <v/>
      </c>
      <c r="K27" s="65">
        <f>K19</f>
        <v/>
      </c>
      <c r="L27" s="65">
        <f>L19</f>
        <v/>
      </c>
      <c r="M27" s="65">
        <f>M19</f>
        <v/>
      </c>
      <c r="N27" s="66">
        <f>SUM(B27:M27)</f>
        <v/>
      </c>
      <c r="O27" s="9" t="inlineStr">
        <is>
          <t>The same figures as the expected case above, repeated here so the three cases sit together.</t>
        </is>
      </c>
    </row>
    <row r="28" ht="28" customHeight="1">
      <c r="A28" s="67" t="inlineStr">
        <is>
          <t>Best case</t>
        </is>
      </c>
      <c r="B28" s="68">
        <f>ROUND(B19*BestPct,2)</f>
        <v/>
      </c>
      <c r="C28" s="68">
        <f>ROUND(C19*BestPct,2)</f>
        <v/>
      </c>
      <c r="D28" s="68">
        <f>ROUND(D19*BestPct,2)</f>
        <v/>
      </c>
      <c r="E28" s="68">
        <f>ROUND(E19*BestPct,2)</f>
        <v/>
      </c>
      <c r="F28" s="68">
        <f>ROUND(F19*BestPct,2)</f>
        <v/>
      </c>
      <c r="G28" s="68">
        <f>ROUND(G19*BestPct,2)</f>
        <v/>
      </c>
      <c r="H28" s="68">
        <f>ROUND(H19*BestPct,2)</f>
        <v/>
      </c>
      <c r="I28" s="68">
        <f>ROUND(I19*BestPct,2)</f>
        <v/>
      </c>
      <c r="J28" s="68">
        <f>ROUND(J19*BestPct,2)</f>
        <v/>
      </c>
      <c r="K28" s="68">
        <f>ROUND(K19*BestPct,2)</f>
        <v/>
      </c>
      <c r="L28" s="68">
        <f>ROUND(L19*BestPct,2)</f>
        <v/>
      </c>
      <c r="M28" s="68">
        <f>ROUND(M19*BestPct,2)</f>
        <v/>
      </c>
      <c r="N28" s="69">
        <f>SUM(B28:M28)</f>
        <v/>
      </c>
      <c r="O28" s="9" t="inlineStr">
        <is>
          <t>Useful for one thing only: knowing when you would have to hire or buy.</t>
        </is>
      </c>
    </row>
    <row r="29" ht="28" customHeight="1">
      <c r="A29" s="26" t="inlineStr">
        <is>
          <t>Expected case, added up as the year goes</t>
        </is>
      </c>
      <c r="B29" s="42">
        <f>B19</f>
        <v/>
      </c>
      <c r="C29" s="42">
        <f>B29+C19</f>
        <v/>
      </c>
      <c r="D29" s="42">
        <f>C29+D19</f>
        <v/>
      </c>
      <c r="E29" s="42">
        <f>D29+E19</f>
        <v/>
      </c>
      <c r="F29" s="42">
        <f>E29+F19</f>
        <v/>
      </c>
      <c r="G29" s="42">
        <f>F29+G19</f>
        <v/>
      </c>
      <c r="H29" s="42">
        <f>G29+H19</f>
        <v/>
      </c>
      <c r="I29" s="42">
        <f>H29+I19</f>
        <v/>
      </c>
      <c r="J29" s="42">
        <f>I29+J19</f>
        <v/>
      </c>
      <c r="K29" s="42">
        <f>J29+K19</f>
        <v/>
      </c>
      <c r="L29" s="42">
        <f>K29+L19</f>
        <v/>
      </c>
      <c r="M29" s="42">
        <f>L29+M19</f>
        <v/>
      </c>
      <c r="N29" s="47">
        <f>M29</f>
        <v/>
      </c>
      <c r="O29" s="9" t="inlineStr">
        <is>
          <t>Where you stand against the year at the end of each month.</t>
        </is>
      </c>
    </row>
    <row r="31" ht="22" customHeight="1">
      <c r="A31" s="24" t="inlineStr">
        <is>
          <t>WHAT THIS FORECAST IS TELLING YOU</t>
        </is>
      </c>
      <c r="B31" s="25" t="n"/>
      <c r="C31" s="25" t="n"/>
      <c r="D31" s="25" t="n"/>
      <c r="E31" s="25" t="n"/>
      <c r="F31" s="25" t="n"/>
      <c r="G31" s="25" t="n"/>
      <c r="H31" s="25" t="n"/>
      <c r="I31" s="25" t="n"/>
      <c r="J31" s="25" t="n"/>
      <c r="K31" s="25" t="n"/>
      <c r="L31" s="25" t="n"/>
      <c r="M31" s="25" t="n"/>
      <c r="N31" s="25" t="n"/>
      <c r="O31" s="25" t="n"/>
    </row>
    <row r="32" ht="28" customHeight="1">
      <c r="A32" s="26" t="inlineStr">
        <is>
          <t>Expected sales for the year, excluding VAT</t>
        </is>
      </c>
      <c r="B32" s="16">
        <f>SUM(B19:M19)</f>
        <v/>
      </c>
      <c r="C32" s="30" t="n"/>
      <c r="D32" s="9" t="inlineStr">
        <is>
          <t>Carry this into template B4, the annual budget, as your income for the year. Everything else in the budget hangs off it.</t>
        </is>
      </c>
    </row>
    <row r="33" ht="18" customHeight="1">
      <c r="A33" s="26" t="inlineStr">
        <is>
          <t>Expected sales in an average month</t>
        </is>
      </c>
      <c r="B33" s="16">
        <f>SUM(B19:M19)/12</f>
        <v/>
      </c>
      <c r="C33" s="30" t="n"/>
      <c r="D33" s="9" t="inlineStr">
        <is>
          <t>An average is not a plan. Look at the busiest and quietest months below before you commit to a fixed cost.</t>
        </is>
      </c>
    </row>
    <row r="34" ht="18" customHeight="1">
      <c r="A34" s="26" t="inlineStr">
        <is>
          <t>Busiest month you have forecast</t>
        </is>
      </c>
      <c r="B34" s="16">
        <f>MAX(B19:M19)</f>
        <v/>
      </c>
      <c r="C34" s="30" t="n"/>
      <c r="D34" s="9" t="inlineStr">
        <is>
          <t>Check you have the people, the stock and the cash to deliver it.</t>
        </is>
      </c>
    </row>
    <row r="35" ht="18" customHeight="1">
      <c r="A35" s="26" t="inlineStr">
        <is>
          <t>Quietest month you have forecast</t>
        </is>
      </c>
      <c r="B35" s="16">
        <f>MIN(B19:M19)</f>
        <v/>
      </c>
      <c r="C35" s="30" t="n"/>
      <c r="D35" s="9" t="inlineStr">
        <is>
          <t>This is the month that breaks small businesses. Rent and salaries do not fall with your sales.</t>
        </is>
      </c>
    </row>
    <row r="36" ht="18" customHeight="1">
      <c r="A36" s="26" t="inlineStr">
        <is>
          <t>Gap between the best case and the worst case</t>
        </is>
      </c>
      <c r="B36" s="16">
        <f>SUM(B28:M28)-SUM(B26:M26)</f>
        <v/>
      </c>
      <c r="C36" s="30" t="n"/>
      <c r="D36" s="9" t="inlineStr">
        <is>
          <t>If that gap frightens you, it should. It is the honest width of what you actually know.</t>
        </is>
      </c>
    </row>
    <row r="37" ht="28" customHeight="1">
      <c r="A37" s="26" t="inlineStr">
        <is>
          <t>Pipeline value outside these twelve months</t>
        </is>
      </c>
      <c r="B37" s="16">
        <f>ROUND(SUM(Pipeline!G11:G50)-SUM(B12:M12),2)</f>
        <v/>
      </c>
      <c r="C37" s="30" t="n"/>
      <c r="D37" s="9" t="inlineStr">
        <is>
          <t>Value sitting on the pipeline that this forecast has not counted, because its expected close date falls outside the twelve months or was left blank. Anything other than nought here needs a look.</t>
        </is>
      </c>
    </row>
    <row r="38" ht="28" customHeight="1">
      <c r="A38" s="26" t="inlineStr">
        <is>
          <t>Do you cross the VAT registration threshold?</t>
        </is>
      </c>
      <c r="B38" s="45">
        <f>IF(SUM(B19:M19)=0,"",IF(SUM(B19:M19)&gt;=2300000,"Yes. Registration becomes compulsory once taxable turnover passes R2 300 000 in any 12 month period. Talk to SARS before you get there.",IF(SUM(B19:M19)&gt;=2300000*0.8,"Getting close. You are within 20 percent of the R2 300 000 compulsory registration threshold. Plan for it now.","No. You stay under the R2 300 000 compulsory registration threshold on this forecast.")))</f>
        <v/>
      </c>
      <c r="C38" s="29" t="n"/>
      <c r="D38" s="29" t="n"/>
      <c r="E38" s="29" t="n"/>
      <c r="F38" s="29" t="n"/>
      <c r="G38" s="29" t="n"/>
      <c r="H38" s="29" t="n"/>
      <c r="I38" s="30" t="n"/>
      <c r="J38" s="9" t="inlineStr">
        <is>
          <t>Voluntary registration is possible from R120 000 of taxable turnover.</t>
        </is>
      </c>
    </row>
    <row r="40" ht="29" customHeight="1">
      <c r="A40" s="10" t="inlineStr">
        <is>
          <t>Note: Take the expected case into template B4, the annual budget, as your income line. Take the worst case into template B12, the thirteen week cash flow forecast, because cash is where an optimistic forecast actually hurts you. Take the average value per unit from template F7, the pricing strategy worksheet.</t>
        </is>
      </c>
    </row>
    <row r="41" ht="29" customHeight="1">
      <c r="A41" s="10" t="inlineStr">
        <is>
          <t>Note: A forecast is not a target. A forecast is your best honest guess at what will happen. A target is what you have decided to go and get. Keep them in different columns, because the moment your forecast becomes your target you will stop telling yourself the truth.</t>
        </is>
      </c>
    </row>
    <row r="42" ht="29" customHeight="1">
      <c r="A42" s="10"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row r="43" ht="17.5" customHeight="1">
      <c r="A43" s="10" t="inlineStr">
        <is>
          <t>Note: rates, thresholds and fees quoted in this template were correct on 09 August 2026. Confirm the current figures on sars.gov.za, cipc.co.za or labour.gov.za before you rely on them.</t>
        </is>
      </c>
    </row>
  </sheetData>
  <mergeCells count="37">
    <mergeCell ref="A16:O16"/>
    <mergeCell ref="B8:D8"/>
    <mergeCell ref="A41:O41"/>
    <mergeCell ref="D32:O32"/>
    <mergeCell ref="E8:O8"/>
    <mergeCell ref="A2:O2"/>
    <mergeCell ref="A42:O42"/>
    <mergeCell ref="D37:O37"/>
    <mergeCell ref="A23:O23"/>
    <mergeCell ref="N5:O5"/>
    <mergeCell ref="A17:O17"/>
    <mergeCell ref="C24:O24"/>
    <mergeCell ref="A43:O43"/>
    <mergeCell ref="D33:O33"/>
    <mergeCell ref="B38:I38"/>
    <mergeCell ref="B34:C34"/>
    <mergeCell ref="B37:C37"/>
    <mergeCell ref="B21:E21"/>
    <mergeCell ref="F21:O21"/>
    <mergeCell ref="A31:O31"/>
    <mergeCell ref="B7:D7"/>
    <mergeCell ref="A9:O9"/>
    <mergeCell ref="C25:O25"/>
    <mergeCell ref="D35:O35"/>
    <mergeCell ref="A40:O40"/>
    <mergeCell ref="J38:O38"/>
    <mergeCell ref="D34:O34"/>
    <mergeCell ref="B33:C33"/>
    <mergeCell ref="N6:O6"/>
    <mergeCell ref="E7:O7"/>
    <mergeCell ref="A11:O11"/>
    <mergeCell ref="A1:O1"/>
    <mergeCell ref="B36:C36"/>
    <mergeCell ref="B32:C32"/>
    <mergeCell ref="D36:O36"/>
    <mergeCell ref="B35:C35"/>
    <mergeCell ref="N4:O4"/>
  </mergeCells>
  <conditionalFormatting sqref="B19:M19">
    <cfRule type="dataBar" priority="1">
      <dataBar showValue="1">
        <cfvo type="num" val="0"/>
        <cfvo type="max"/>
        <color rgb="001D9E75"/>
      </dataBar>
    </cfRule>
  </conditionalFormatting>
  <conditionalFormatting sqref="B21:E21">
    <cfRule type="expression" priority="2" dxfId="7" stopIfTrue="1">
      <formula>$B$21="Balanced"</formula>
    </cfRule>
    <cfRule type="expression" priority="3" dxfId="2">
      <formula>LEFT($B$21,6)="Out by"</formula>
    </cfRule>
  </conditionalFormatting>
  <conditionalFormatting sqref="B38:I38">
    <cfRule type="expression" priority="4" dxfId="5" stopIfTrue="1">
      <formula>LEFT($B$38,3)="Yes"</formula>
    </cfRule>
    <cfRule type="expression" priority="5" dxfId="8">
      <formula>LEFT($B$38,7)="Getting"</formula>
    </cfRule>
  </conditionalFormatting>
  <dataValidations count="2">
    <dataValidation sqref="B7" showDropDown="0" showInputMessage="1" showErrorMessage="1" allowBlank="1" errorTitle="Choose from the list" error="Pick one of the options in the dropdown." promptTitle="Select" prompt="Pipeline only, volume only, or both added together." type="list">
      <formula1>"Pipeline only,Volume only,Both added together"</formula1>
    </dataValidation>
    <dataValidation sqref="B8" showDropDown="0" showInputMessage="1" showErrorMessage="1" allowBlank="1" errorTitle="Choose from the list" error="Pick one of the options in the dropdown." promptTitle="Select" prompt="Yes reshapes the year without changing the total. No lets the total move." type="list">
      <formula1>"Yes,No"</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21759B"/>
    <outlinePr summaryBelow="1" summaryRight="1"/>
    <pageSetUpPr fitToPage="1"/>
  </sheetPr>
  <dimension ref="A1:H35"/>
  <sheetViews>
    <sheetView showGridLines="0" workbookViewId="0">
      <pane ySplit="9" topLeftCell="A10" activePane="bottomLeft" state="frozen"/>
      <selection pane="bottomLeft" activeCell="A1" sqref="A1"/>
    </sheetView>
  </sheetViews>
  <sheetFormatPr baseColWidth="8" defaultRowHeight="15"/>
  <cols>
    <col width="16" customWidth="1" min="1" max="1"/>
    <col width="16" customWidth="1" min="2" max="2"/>
    <col width="16" customWidth="1" min="3" max="3"/>
    <col width="16" customWidth="1" min="4" max="4"/>
    <col width="13" customWidth="1" min="5" max="5"/>
    <col width="13" customWidth="1" min="6" max="6"/>
    <col width="20" customWidth="1" min="7" max="7"/>
    <col width="40" customWidth="1" min="8" max="8"/>
  </cols>
  <sheetData>
    <row r="1" ht="26" customHeight="1">
      <c r="A1" s="1" t="inlineStr">
        <is>
          <t>FORECAST AGAINST ACTUAL</t>
        </is>
      </c>
    </row>
    <row r="2" ht="14" customHeight="1">
      <c r="A2" s="2" t="inlineStr">
        <is>
          <t>The only sheet that makes you better at forecasting. Fill in what really happened and it works out how wrong you usually are.</t>
        </is>
      </c>
    </row>
    <row r="3" ht="4" customHeight="1">
      <c r="A3" s="3" t="n"/>
      <c r="B3" s="3" t="n"/>
      <c r="C3" s="3" t="n"/>
      <c r="D3" s="3" t="n"/>
      <c r="E3" s="3" t="n"/>
      <c r="F3" s="3" t="n"/>
      <c r="G3" s="3" t="n"/>
      <c r="H3" s="3" t="n"/>
    </row>
    <row r="4" ht="15" customHeight="1">
      <c r="A4" s="4" t="inlineStr">
        <is>
          <t>[YOUR COMPANY NAME]</t>
        </is>
      </c>
      <c r="G4" s="5" t="inlineStr">
        <is>
          <t>[ Insert your logo in the space above ]</t>
        </is>
      </c>
    </row>
    <row r="5" ht="15" customHeight="1">
      <c r="A5" s="6" t="inlineStr">
        <is>
          <t>Reg No: [XXXX/XXXXXX/XX]</t>
        </is>
      </c>
      <c r="G5" s="5" t="inlineStr">
        <is>
          <t>VAT No: [4XXXXXXXXX] (if VAT registered)</t>
        </is>
      </c>
    </row>
    <row r="6" ht="15" customHeight="1">
      <c r="A6" s="6" t="inlineStr">
        <is>
          <t>[email@yourbusiness.co.za]</t>
        </is>
      </c>
      <c r="G6" s="5" t="inlineStr">
        <is>
          <t>[+27 XX XXX XXXX]</t>
        </is>
      </c>
    </row>
    <row r="7" ht="29" customHeight="1">
      <c r="A7" s="10" t="inlineStr">
        <is>
          <t>Note: How to use this sheet: type only in the white cells, which show in blue text. The shaded cells work themselves out, so leave them alone. Notes in grey italic are guidance and can be deleted before you send the document.</t>
        </is>
      </c>
    </row>
    <row r="8" ht="29" customHeight="1">
      <c r="A8" s="10" t="inlineStr">
        <is>
          <t>Note: The forecast column reads the expected case off the Twelve Month Forecast sheet. You type only the actual sales for the month, excluding VAT, from your profit and loss statement, template B7.</t>
        </is>
      </c>
    </row>
    <row r="9" ht="26" customHeight="1">
      <c r="A9" s="11" t="inlineStr">
        <is>
          <t>MONTH</t>
        </is>
      </c>
      <c r="B9" s="11" t="inlineStr">
        <is>
          <t>FORECAST</t>
        </is>
      </c>
      <c r="C9" s="11" t="inlineStr">
        <is>
          <t>ACTUAL</t>
        </is>
      </c>
      <c r="D9" s="11" t="inlineStr">
        <is>
          <t>DIFFERENCE IN RAND</t>
        </is>
      </c>
      <c r="E9" s="11" t="inlineStr">
        <is>
          <t>DIFFERENCE IN PERCENT</t>
        </is>
      </c>
      <c r="F9" s="11" t="inlineStr">
        <is>
          <t>ACCURACY FOR THE MONTH</t>
        </is>
      </c>
      <c r="G9" s="11" t="inlineStr">
        <is>
          <t>AHEAD OR BEHIND</t>
        </is>
      </c>
      <c r="H9" s="11" t="inlineStr">
        <is>
          <t>WHAT HAPPENED</t>
        </is>
      </c>
    </row>
    <row r="10" ht="20" customHeight="1">
      <c r="A10" s="70">
        <f>IF(ForecastStart="","Month 1",EDATE(ForecastStart,0))</f>
        <v/>
      </c>
      <c r="B10" s="16">
        <f>'12 Month Forecast'!B19</f>
        <v/>
      </c>
      <c r="C10" s="13" t="n"/>
      <c r="D10" s="16">
        <f>IF(C10="","",C10-B10)</f>
        <v/>
      </c>
      <c r="E10" s="71">
        <f>IF(OR(C10="",B10=0),"",(C10-B10)/B10)</f>
        <v/>
      </c>
      <c r="F10" s="57">
        <f>IF(OR(C10="",B10=0),"",MAX(0,1-ABS(C10-B10)/B10))</f>
        <v/>
      </c>
      <c r="G10" s="72">
        <f>IF(C10="","",IF(C10&gt;=B10,"Ahead of forecast","Behind forecast"))</f>
        <v/>
      </c>
      <c r="H10" s="73" t="n"/>
    </row>
    <row r="11" ht="20" customHeight="1">
      <c r="A11" s="70">
        <f>IF(ForecastStart="","Month 2",EDATE(ForecastStart,1))</f>
        <v/>
      </c>
      <c r="B11" s="16">
        <f>'12 Month Forecast'!C19</f>
        <v/>
      </c>
      <c r="C11" s="13" t="n"/>
      <c r="D11" s="16">
        <f>IF(C11="","",C11-B11)</f>
        <v/>
      </c>
      <c r="E11" s="71">
        <f>IF(OR(C11="",B11=0),"",(C11-B11)/B11)</f>
        <v/>
      </c>
      <c r="F11" s="57">
        <f>IF(OR(C11="",B11=0),"",MAX(0,1-ABS(C11-B11)/B11))</f>
        <v/>
      </c>
      <c r="G11" s="72">
        <f>IF(C11="","",IF(C11&gt;=B11,"Ahead of forecast","Behind forecast"))</f>
        <v/>
      </c>
      <c r="H11" s="73" t="n"/>
    </row>
    <row r="12" ht="20" customHeight="1">
      <c r="A12" s="70">
        <f>IF(ForecastStart="","Month 3",EDATE(ForecastStart,2))</f>
        <v/>
      </c>
      <c r="B12" s="16">
        <f>'12 Month Forecast'!D19</f>
        <v/>
      </c>
      <c r="C12" s="13" t="n"/>
      <c r="D12" s="16">
        <f>IF(C12="","",C12-B12)</f>
        <v/>
      </c>
      <c r="E12" s="71">
        <f>IF(OR(C12="",B12=0),"",(C12-B12)/B12)</f>
        <v/>
      </c>
      <c r="F12" s="57">
        <f>IF(OR(C12="",B12=0),"",MAX(0,1-ABS(C12-B12)/B12))</f>
        <v/>
      </c>
      <c r="G12" s="72">
        <f>IF(C12="","",IF(C12&gt;=B12,"Ahead of forecast","Behind forecast"))</f>
        <v/>
      </c>
      <c r="H12" s="73" t="n"/>
    </row>
    <row r="13" ht="20" customHeight="1">
      <c r="A13" s="70">
        <f>IF(ForecastStart="","Month 4",EDATE(ForecastStart,3))</f>
        <v/>
      </c>
      <c r="B13" s="16">
        <f>'12 Month Forecast'!E19</f>
        <v/>
      </c>
      <c r="C13" s="13" t="n"/>
      <c r="D13" s="16">
        <f>IF(C13="","",C13-B13)</f>
        <v/>
      </c>
      <c r="E13" s="71">
        <f>IF(OR(C13="",B13=0),"",(C13-B13)/B13)</f>
        <v/>
      </c>
      <c r="F13" s="57">
        <f>IF(OR(C13="",B13=0),"",MAX(0,1-ABS(C13-B13)/B13))</f>
        <v/>
      </c>
      <c r="G13" s="72">
        <f>IF(C13="","",IF(C13&gt;=B13,"Ahead of forecast","Behind forecast"))</f>
        <v/>
      </c>
      <c r="H13" s="73" t="n"/>
    </row>
    <row r="14" ht="20" customHeight="1">
      <c r="A14" s="70">
        <f>IF(ForecastStart="","Month 5",EDATE(ForecastStart,4))</f>
        <v/>
      </c>
      <c r="B14" s="16">
        <f>'12 Month Forecast'!F19</f>
        <v/>
      </c>
      <c r="C14" s="13" t="n"/>
      <c r="D14" s="16">
        <f>IF(C14="","",C14-B14)</f>
        <v/>
      </c>
      <c r="E14" s="71">
        <f>IF(OR(C14="",B14=0),"",(C14-B14)/B14)</f>
        <v/>
      </c>
      <c r="F14" s="57">
        <f>IF(OR(C14="",B14=0),"",MAX(0,1-ABS(C14-B14)/B14))</f>
        <v/>
      </c>
      <c r="G14" s="72">
        <f>IF(C14="","",IF(C14&gt;=B14,"Ahead of forecast","Behind forecast"))</f>
        <v/>
      </c>
      <c r="H14" s="73" t="n"/>
    </row>
    <row r="15" ht="20" customHeight="1">
      <c r="A15" s="70">
        <f>IF(ForecastStart="","Month 6",EDATE(ForecastStart,5))</f>
        <v/>
      </c>
      <c r="B15" s="16">
        <f>'12 Month Forecast'!G19</f>
        <v/>
      </c>
      <c r="C15" s="13" t="n"/>
      <c r="D15" s="16">
        <f>IF(C15="","",C15-B15)</f>
        <v/>
      </c>
      <c r="E15" s="71">
        <f>IF(OR(C15="",B15=0),"",(C15-B15)/B15)</f>
        <v/>
      </c>
      <c r="F15" s="57">
        <f>IF(OR(C15="",B15=0),"",MAX(0,1-ABS(C15-B15)/B15))</f>
        <v/>
      </c>
      <c r="G15" s="72">
        <f>IF(C15="","",IF(C15&gt;=B15,"Ahead of forecast","Behind forecast"))</f>
        <v/>
      </c>
      <c r="H15" s="73" t="n"/>
    </row>
    <row r="16" ht="20" customHeight="1">
      <c r="A16" s="70">
        <f>IF(ForecastStart="","Month 7",EDATE(ForecastStart,6))</f>
        <v/>
      </c>
      <c r="B16" s="16">
        <f>'12 Month Forecast'!H19</f>
        <v/>
      </c>
      <c r="C16" s="13" t="n"/>
      <c r="D16" s="16">
        <f>IF(C16="","",C16-B16)</f>
        <v/>
      </c>
      <c r="E16" s="71">
        <f>IF(OR(C16="",B16=0),"",(C16-B16)/B16)</f>
        <v/>
      </c>
      <c r="F16" s="57">
        <f>IF(OR(C16="",B16=0),"",MAX(0,1-ABS(C16-B16)/B16))</f>
        <v/>
      </c>
      <c r="G16" s="72">
        <f>IF(C16="","",IF(C16&gt;=B16,"Ahead of forecast","Behind forecast"))</f>
        <v/>
      </c>
      <c r="H16" s="73" t="n"/>
    </row>
    <row r="17" ht="20" customHeight="1">
      <c r="A17" s="70">
        <f>IF(ForecastStart="","Month 8",EDATE(ForecastStart,7))</f>
        <v/>
      </c>
      <c r="B17" s="16">
        <f>'12 Month Forecast'!I19</f>
        <v/>
      </c>
      <c r="C17" s="13" t="n"/>
      <c r="D17" s="16">
        <f>IF(C17="","",C17-B17)</f>
        <v/>
      </c>
      <c r="E17" s="71">
        <f>IF(OR(C17="",B17=0),"",(C17-B17)/B17)</f>
        <v/>
      </c>
      <c r="F17" s="57">
        <f>IF(OR(C17="",B17=0),"",MAX(0,1-ABS(C17-B17)/B17))</f>
        <v/>
      </c>
      <c r="G17" s="72">
        <f>IF(C17="","",IF(C17&gt;=B17,"Ahead of forecast","Behind forecast"))</f>
        <v/>
      </c>
      <c r="H17" s="73" t="n"/>
    </row>
    <row r="18" ht="20" customHeight="1">
      <c r="A18" s="70">
        <f>IF(ForecastStart="","Month 9",EDATE(ForecastStart,8))</f>
        <v/>
      </c>
      <c r="B18" s="16">
        <f>'12 Month Forecast'!J19</f>
        <v/>
      </c>
      <c r="C18" s="13" t="n"/>
      <c r="D18" s="16">
        <f>IF(C18="","",C18-B18)</f>
        <v/>
      </c>
      <c r="E18" s="71">
        <f>IF(OR(C18="",B18=0),"",(C18-B18)/B18)</f>
        <v/>
      </c>
      <c r="F18" s="57">
        <f>IF(OR(C18="",B18=0),"",MAX(0,1-ABS(C18-B18)/B18))</f>
        <v/>
      </c>
      <c r="G18" s="72">
        <f>IF(C18="","",IF(C18&gt;=B18,"Ahead of forecast","Behind forecast"))</f>
        <v/>
      </c>
      <c r="H18" s="73" t="n"/>
    </row>
    <row r="19" ht="20" customHeight="1">
      <c r="A19" s="70">
        <f>IF(ForecastStart="","Month 10",EDATE(ForecastStart,9))</f>
        <v/>
      </c>
      <c r="B19" s="16">
        <f>'12 Month Forecast'!K19</f>
        <v/>
      </c>
      <c r="C19" s="13" t="n"/>
      <c r="D19" s="16">
        <f>IF(C19="","",C19-B19)</f>
        <v/>
      </c>
      <c r="E19" s="71">
        <f>IF(OR(C19="",B19=0),"",(C19-B19)/B19)</f>
        <v/>
      </c>
      <c r="F19" s="57">
        <f>IF(OR(C19="",B19=0),"",MAX(0,1-ABS(C19-B19)/B19))</f>
        <v/>
      </c>
      <c r="G19" s="72">
        <f>IF(C19="","",IF(C19&gt;=B19,"Ahead of forecast","Behind forecast"))</f>
        <v/>
      </c>
      <c r="H19" s="73" t="n"/>
    </row>
    <row r="20" ht="20" customHeight="1">
      <c r="A20" s="70">
        <f>IF(ForecastStart="","Month 11",EDATE(ForecastStart,10))</f>
        <v/>
      </c>
      <c r="B20" s="16">
        <f>'12 Month Forecast'!L19</f>
        <v/>
      </c>
      <c r="C20" s="13" t="n"/>
      <c r="D20" s="16">
        <f>IF(C20="","",C20-B20)</f>
        <v/>
      </c>
      <c r="E20" s="71">
        <f>IF(OR(C20="",B20=0),"",(C20-B20)/B20)</f>
        <v/>
      </c>
      <c r="F20" s="57">
        <f>IF(OR(C20="",B20=0),"",MAX(0,1-ABS(C20-B20)/B20))</f>
        <v/>
      </c>
      <c r="G20" s="72">
        <f>IF(C20="","",IF(C20&gt;=B20,"Ahead of forecast","Behind forecast"))</f>
        <v/>
      </c>
      <c r="H20" s="73" t="n"/>
    </row>
    <row r="21" ht="20" customHeight="1">
      <c r="A21" s="70">
        <f>IF(ForecastStart="","Month 12",EDATE(ForecastStart,11))</f>
        <v/>
      </c>
      <c r="B21" s="16">
        <f>'12 Month Forecast'!M19</f>
        <v/>
      </c>
      <c r="C21" s="13" t="n"/>
      <c r="D21" s="16">
        <f>IF(C21="","",C21-B21)</f>
        <v/>
      </c>
      <c r="E21" s="71">
        <f>IF(OR(C21="",B21=0),"",(C21-B21)/B21)</f>
        <v/>
      </c>
      <c r="F21" s="57">
        <f>IF(OR(C21="",B21=0),"",MAX(0,1-ABS(C21-B21)/B21))</f>
        <v/>
      </c>
      <c r="G21" s="72">
        <f>IF(C21="","",IF(C21&gt;=B21,"Ahead of forecast","Behind forecast"))</f>
        <v/>
      </c>
      <c r="H21" s="73" t="n"/>
    </row>
    <row r="22" ht="22" customHeight="1">
      <c r="A22" s="18" t="inlineStr">
        <is>
          <t>TOTALS SO FAR</t>
        </is>
      </c>
      <c r="B22" s="74">
        <f>SUMIF(C10:C21,"&lt;&gt;",B10:B21)</f>
        <v/>
      </c>
      <c r="C22" s="74">
        <f>SUM(C10:C21)</f>
        <v/>
      </c>
      <c r="D22" s="74">
        <f>SUM(D10:D21)</f>
        <v/>
      </c>
      <c r="E22" s="75">
        <f>IF(SUMIF(C10:C21,"&lt;&gt;",B10:B21)=0,"",SUM(D10:D21)/SUMIF(C10:C21,"&lt;&gt;",B10:B21))</f>
        <v/>
      </c>
      <c r="F22" s="76">
        <f>IF(COUNT(F10:F21)=0,"",AVERAGE(F10:F21))</f>
        <v/>
      </c>
      <c r="G22" s="19" t="n"/>
      <c r="H22" s="19" t="n"/>
    </row>
    <row r="24" ht="22" customHeight="1">
      <c r="A24" s="24" t="inlineStr">
        <is>
          <t>HOW WRONG ARE YOU, USUALLY?</t>
        </is>
      </c>
      <c r="B24" s="25" t="n"/>
      <c r="C24" s="25" t="n"/>
      <c r="D24" s="25" t="n"/>
      <c r="E24" s="25" t="n"/>
      <c r="F24" s="25" t="n"/>
      <c r="G24" s="25" t="n"/>
      <c r="H24" s="25" t="n"/>
    </row>
    <row r="25" ht="28" customHeight="1">
      <c r="A25" s="26" t="inlineStr">
        <is>
          <t>Forecast for the whole twelve months</t>
        </is>
      </c>
      <c r="C25" s="16">
        <f>SUM(B10:B21)</f>
        <v/>
      </c>
      <c r="D25" s="9" t="inlineStr">
        <is>
          <t>The full year off the Twelve Month Forecast sheet. The totals row above counts only the months you have actually filled in, so that the difference on that row means something.</t>
        </is>
      </c>
    </row>
    <row r="26" ht="28" customHeight="1">
      <c r="A26" s="26" t="inlineStr">
        <is>
          <t>Months you have filled in</t>
        </is>
      </c>
      <c r="C26" s="32">
        <f>COUNT(C10:C21)</f>
        <v/>
      </c>
      <c r="D26" s="9" t="inlineStr">
        <is>
          <t>You need at least three before any of this means anything, and six before you should trust it.</t>
        </is>
      </c>
    </row>
    <row r="27" ht="28" customHeight="1">
      <c r="A27" s="26" t="inlineStr">
        <is>
          <t>Your average forecast accuracy</t>
        </is>
      </c>
      <c r="C27" s="57">
        <f>IF(COUNT(F10:F21)=0,"",AVERAGE(F10:F21))</f>
        <v/>
      </c>
      <c r="D27" s="9" t="inlineStr">
        <is>
          <t>100 percent would mean you called every month exactly. Nobody does. Above 85 percent is genuinely good for a small business.</t>
        </is>
      </c>
    </row>
    <row r="28" ht="28" customHeight="1">
      <c r="A28" s="26" t="inlineStr">
        <is>
          <t>Accuracy on the year as a whole</t>
        </is>
      </c>
      <c r="C28" s="57">
        <f>IF(SUMIF(C10:C21,"&lt;&gt;",B10:B21)=0,"",MAX(0,1-ABS(SUM(D10:D21))/SUMIF(C10:C21,"&lt;&gt;",B10:B21)))</f>
        <v/>
      </c>
      <c r="D28" s="9" t="inlineStr">
        <is>
          <t>Usually better than the monthly figure, because a month you called early cancels out a month you called late. That is fine for a budget and dangerous for a cash flow forecast.</t>
        </is>
      </c>
    </row>
    <row r="29" ht="28" customHeight="1">
      <c r="A29" s="26" t="inlineStr">
        <is>
          <t>Your average bias, high or low</t>
        </is>
      </c>
      <c r="C29" s="71">
        <f>IF(COUNT(E10:E21)=0,"",AVERAGE(E10:E21))</f>
        <v/>
      </c>
      <c r="D29" s="9" t="inlineStr">
        <is>
          <t>A minus figure means you forecast more than you earned. A plus figure means you are too careful, which costs you too, because you plan smaller than you need to.</t>
        </is>
      </c>
    </row>
    <row r="30" ht="28" customHeight="1">
      <c r="A30" s="26" t="inlineStr">
        <is>
          <t>Correction factor for your next forecast</t>
        </is>
      </c>
      <c r="C30" s="53">
        <f>IF(OR(COUNT(C10:C21)=0,SUMIF(C10:C21,"&lt;&gt;",B10:B21)=0),"",SUM(C10:C21)/SUMIF(C10:C21,"&lt;&gt;",B10:B21))</f>
        <v/>
      </c>
      <c r="D30" s="9" t="inlineStr">
        <is>
          <t>For every R1 you forecast, this is what you actually earned. Multiply your next forecast by it. A figure of 0.85 says knock 15 percent off before you believe yourself.</t>
        </is>
      </c>
    </row>
    <row r="31" ht="28" customHeight="1">
      <c r="A31" s="26" t="inlineStr">
        <is>
          <t>Your worst month against forecast</t>
        </is>
      </c>
      <c r="C31" s="57">
        <f>IF(COUNT(F10:F21)=0,"",MIN(F10:F21))</f>
        <v/>
      </c>
      <c r="D31" s="9" t="inlineStr">
        <is>
          <t>Use this as the worst case percentage on the Twelve Month Forecast sheet instead of the 75 percent it starts with. Your own bad month beats anybody's rule of thumb.</t>
        </is>
      </c>
    </row>
    <row r="32" ht="18" customHeight="1">
      <c r="A32" s="26" t="inlineStr">
        <is>
          <t>What that means</t>
        </is>
      </c>
      <c r="C32" s="45">
        <f>IF(COUNT(F10:F21)&lt;3,"Not enough months yet. Fill in at least three before you read anything into this.",IF(AVERAGE(F10:F21)&gt;=0.9,"Your forecast is reliable. A bank or a funder can be shown it.",IF(AVERAGE(F10:F21)&gt;=0.8,"Good enough to plan with. Keep the worst case in front of you for cash decisions.",IF(AVERAGE(F10:F21)&gt;=0.7,"Workable, but do not commit to a fixed cost on the expected case alone.","Not yet reliable. Forecast smaller, in more detail, and check it monthly until this improves."))))</f>
        <v/>
      </c>
      <c r="D32" s="29" t="n"/>
      <c r="E32" s="29" t="n"/>
      <c r="F32" s="30" t="n"/>
      <c r="G32" s="9" t="inlineStr">
        <is>
          <t>Read live off your own record, not off a rule of thumb.</t>
        </is>
      </c>
    </row>
    <row r="34" ht="29" customHeight="1">
      <c r="A34" s="10" t="inlineStr">
        <is>
          <t>Note: Do this on the same day every month, the day after you close off your books. Fifteen minutes. Within six months you will know your own correction factor, and a corrected forecast beats a clever one every time.</t>
        </is>
      </c>
    </row>
    <row r="35" ht="29" customHeight="1">
      <c r="A35" s="10" t="inlineStr">
        <is>
          <t>Note: Write down in the last column what actually happened. A month you missed because a customer delayed a job is a different problem from a month you missed because your quotes dried up, and in six months you will not remember which was which.</t>
        </is>
      </c>
    </row>
  </sheetData>
  <mergeCells count="27">
    <mergeCell ref="A30:B30"/>
    <mergeCell ref="A24:H24"/>
    <mergeCell ref="D31:H31"/>
    <mergeCell ref="A1:H1"/>
    <mergeCell ref="C32:F32"/>
    <mergeCell ref="A7:H7"/>
    <mergeCell ref="A25:B25"/>
    <mergeCell ref="D27:H27"/>
    <mergeCell ref="G6:H6"/>
    <mergeCell ref="A27:B27"/>
    <mergeCell ref="A26:B26"/>
    <mergeCell ref="A2:H2"/>
    <mergeCell ref="D28:H28"/>
    <mergeCell ref="G5:H5"/>
    <mergeCell ref="A32:B32"/>
    <mergeCell ref="A8:H8"/>
    <mergeCell ref="G4:H4"/>
    <mergeCell ref="D30:H30"/>
    <mergeCell ref="D25:H25"/>
    <mergeCell ref="A29:B29"/>
    <mergeCell ref="A35:H35"/>
    <mergeCell ref="G32:H32"/>
    <mergeCell ref="A28:B28"/>
    <mergeCell ref="D29:H29"/>
    <mergeCell ref="A31:B31"/>
    <mergeCell ref="D26:H26"/>
    <mergeCell ref="A34:H34"/>
  </mergeCells>
  <conditionalFormatting sqref="F10:F21">
    <cfRule type="expression" priority="1" dxfId="0" stopIfTrue="1">
      <formula>AND(ISNUMBER($F10),$F10&gt;=0.9)</formula>
    </cfRule>
    <cfRule type="expression" priority="2" dxfId="9" stopIfTrue="1">
      <formula>AND(ISNUMBER($F10),$F10&gt;=0.75)</formula>
    </cfRule>
    <cfRule type="expression" priority="3" dxfId="10">
      <formula>ISNUMBER($F10)</formula>
    </cfRule>
  </conditionalFormatting>
  <conditionalFormatting sqref="D10:E21">
    <cfRule type="expression" priority="4" dxfId="11">
      <formula>AND(ISNUMBER($D10),$D10&lt;0)</formula>
    </cfRule>
  </conditionalFormatting>
  <conditionalFormatting sqref="G10:G21">
    <cfRule type="expression" priority="5" dxfId="12" stopIfTrue="1">
      <formula>$G10="Behind forecast"</formula>
    </cfRule>
    <cfRule type="expression" priority="6" dxfId="13">
      <formula>$G10="Ahead of forecast"</formula>
    </cfRule>
  </conditionalFormatting>
  <conditionalFormatting sqref="C27">
    <cfRule type="expression" priority="7" dxfId="0" stopIfTrue="1">
      <formula>AND(ISNUMBER($C$27),$C$27&gt;=0.85)</formula>
    </cfRule>
    <cfRule type="expression" priority="8" dxfId="9" stopIfTrue="1">
      <formula>AND(ISNUMBER($C$27),$C$27&gt;=0.7)</formula>
    </cfRule>
    <cfRule type="expression" priority="9" dxfId="10">
      <formula>ISNUMBER($C$27)</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5.xml><?xml version="1.0" encoding="utf-8"?>
<worksheet xmlns="http://schemas.openxmlformats.org/spreadsheetml/2006/main">
  <sheetPr>
    <tabColor rgb="006B6870"/>
    <outlinePr summaryBelow="1" summaryRight="1"/>
    <pageSetUpPr fitToPage="1"/>
  </sheetPr>
  <dimension ref="A1:E51"/>
  <sheetViews>
    <sheetView showGridLines="0" workbookViewId="0">
      <pane ySplit="5" topLeftCell="A6" activePane="bottomLeft" state="frozen"/>
      <selection pane="bottomLeft" activeCell="A1" sqref="A1"/>
    </sheetView>
  </sheetViews>
  <sheetFormatPr baseColWidth="8" defaultRowHeight="15"/>
  <cols>
    <col width="4" customWidth="1" min="1" max="1"/>
    <col width="30" customWidth="1" min="2" max="2"/>
    <col width="34" customWidth="1" min="3" max="3"/>
    <col width="34" customWidth="1" min="4" max="4"/>
    <col width="30" customWidth="1" min="5" max="5"/>
  </cols>
  <sheetData>
    <row r="1" ht="26" customHeight="1">
      <c r="A1" s="1" t="inlineStr">
        <is>
          <t>HOW TO FORECAST</t>
        </is>
      </c>
    </row>
    <row r="2" ht="14" customHeight="1">
      <c r="A2" s="2" t="inlineStr">
        <is>
          <t>What to do when you have no history, why weighting beats wishing, and what the numbers actually mean.</t>
        </is>
      </c>
    </row>
    <row r="3" ht="4" customHeight="1">
      <c r="A3" s="3" t="n"/>
      <c r="B3" s="3" t="n"/>
      <c r="C3" s="3" t="n"/>
      <c r="D3" s="3" t="n"/>
      <c r="E3" s="3" t="n"/>
    </row>
    <row r="4" ht="40" customHeight="1">
      <c r="A4" s="77" t="inlineStr">
        <is>
          <t>A sales forecast is your honest guess at what money will come in, month by month. It is not a promise, it is not a target, and it is not what you need in order to pay the rent. Every business needs one, because every other financial decision hangs off it.</t>
        </is>
      </c>
    </row>
    <row r="6" ht="22" customHeight="1">
      <c r="A6" s="24" t="inlineStr">
        <is>
          <t>WHEN YOU HAVE NO HISTORY AT ALL</t>
        </is>
      </c>
      <c r="B6" s="25" t="n"/>
      <c r="C6" s="25" t="n"/>
      <c r="D6" s="25" t="n"/>
      <c r="E6" s="25" t="n"/>
    </row>
    <row r="7" ht="28" customHeight="1">
      <c r="A7" s="77" t="inlineStr">
        <is>
          <t>Almost every new business forecasts by starting with the number it needs and working backwards. That is how you get a forecast that is wrong by a factor of three. Build it upwards instead, from things you can count.</t>
        </is>
      </c>
    </row>
    <row r="8" ht="40" customHeight="1">
      <c r="A8" s="78" t="inlineStr">
        <is>
          <t>•</t>
        </is>
      </c>
      <c r="B8" s="77" t="inlineStr">
        <is>
          <t>Start with capacity, not ambition. How many customers can you actually serve in a day with the chairs, the ovens, the bakkies or the hands you have? Multiply by the days you will really be open. That is your ceiling, and you will not hit it.</t>
        </is>
      </c>
    </row>
    <row r="9" ht="28" customHeight="1">
      <c r="A9" s="78" t="inlineStr">
        <is>
          <t>•</t>
        </is>
      </c>
      <c r="B9" s="77" t="inlineStr">
        <is>
          <t>Then apply a filling rate. A new salon that can do 12 heads a day does not do 12 heads a day in month one. Three or four is closer. Say what percentage of capacity you expect in month 1, month 3 and month 6, and write down why.</t>
        </is>
      </c>
    </row>
    <row r="10" ht="28" customHeight="1">
      <c r="A10" s="78" t="inlineStr">
        <is>
          <t>•</t>
        </is>
      </c>
      <c r="B10" s="77" t="inlineStr">
        <is>
          <t>Count something real. Foot traffic past the door for an hour, on three different days. Enquiries a week from your Facebook page. Quotes you sent last month. Any real count beats any estimate.</t>
        </is>
      </c>
    </row>
    <row r="11" ht="28" customHeight="1">
      <c r="A11" s="78" t="inlineStr">
        <is>
          <t>•</t>
        </is>
      </c>
      <c r="B11" s="77" t="inlineStr">
        <is>
          <t>Ask a business like yours in a different town, where you are not a competitor. Most owners will tell you what an ordinary Tuesday looks like if you ask properly.</t>
        </is>
      </c>
    </row>
    <row r="12" ht="28" customHeight="1">
      <c r="A12" s="78" t="inlineStr">
        <is>
          <t>•</t>
        </is>
      </c>
      <c r="B12" s="77" t="inlineStr">
        <is>
          <t>Use the first three months to correct everything else. Do not spend months arguing about month 11. Forecast three months in detail, keep months 4 to 12 rough, and rebuild it once you have real numbers.</t>
        </is>
      </c>
    </row>
    <row r="13" ht="28" customHeight="1">
      <c r="A13" s="78" t="inlineStr">
        <is>
          <t>•</t>
        </is>
      </c>
      <c r="B13" s="77" t="inlineStr">
        <is>
          <t>Write the assumptions down next to the number: units a day, price, days open, filling rate. A forecast whose assumptions are written down can be corrected. A forecast that is just a number can only be argued about.</t>
        </is>
      </c>
    </row>
    <row r="15" ht="22" customHeight="1">
      <c r="A15" s="24" t="inlineStr">
        <is>
          <t>WHY A WEIGHTED PIPELINE BEATS A WISH LIST</t>
        </is>
      </c>
      <c r="B15" s="25" t="n"/>
      <c r="C15" s="25" t="n"/>
      <c r="D15" s="25" t="n"/>
      <c r="E15" s="25" t="n"/>
    </row>
    <row r="16" ht="28" customHeight="1">
      <c r="A16" s="77" t="inlineStr">
        <is>
          <t>A wish list adds up every quote you have out and calls it the forecast. It is always wrong in the same direction, and it is the single most common reason a small business runs out of cash in a month it thought would be good.</t>
        </is>
      </c>
    </row>
    <row r="17" ht="26" customHeight="1">
      <c r="A17" s="11" t="n"/>
      <c r="B17" s="11" t="inlineStr">
        <is>
          <t>SIX QUOTES OUT</t>
        </is>
      </c>
      <c r="C17" s="11" t="inlineStr">
        <is>
          <t>THE WISH LIST WAY</t>
        </is>
      </c>
      <c r="D17" s="11" t="inlineStr">
        <is>
          <t>THE WEIGHTED WAY</t>
        </is>
      </c>
      <c r="E17" s="11" t="inlineStr">
        <is>
          <t>WHAT IT MEANS</t>
        </is>
      </c>
    </row>
    <row r="18" ht="44" customHeight="1">
      <c r="A18" s="79" t="inlineStr"/>
      <c r="B18" s="79" t="inlineStr">
        <is>
          <t>R120 000 quoted, six jobs of R20 000</t>
        </is>
      </c>
      <c r="C18" s="79" t="inlineStr">
        <is>
          <t>R120 000 will come in</t>
        </is>
      </c>
      <c r="D18" s="79" t="inlineStr">
        <is>
          <t>At a 30 percent close rate, R36 000 will come in</t>
        </is>
      </c>
      <c r="E18" s="79" t="inlineStr">
        <is>
          <t>The wish list is out by R84 000, which is your rent, your salaries and your stock order.</t>
        </is>
      </c>
    </row>
    <row r="19" ht="44" customHeight="1">
      <c r="A19" s="80" t="inlineStr"/>
      <c r="B19" s="80" t="inlineStr">
        <is>
          <t>One R80 000 job at a verbal yes</t>
        </is>
      </c>
      <c r="C19" s="80" t="inlineStr">
        <is>
          <t>R80 000, it is basically ours</t>
        </is>
      </c>
      <c r="D19" s="80" t="inlineStr">
        <is>
          <t>R80 000 times 75 percent, so R60 000</t>
        </is>
      </c>
      <c r="E19" s="80" t="inlineStr">
        <is>
          <t>Verbal yes is not signed. Until there is an order number or a deposit, somebody can still change their mind.</t>
        </is>
      </c>
    </row>
    <row r="20" ht="44" customHeight="1">
      <c r="A20" s="79" t="inlineStr"/>
      <c r="B20" s="79" t="inlineStr">
        <is>
          <t>A job you quoted in March, no answer since</t>
        </is>
      </c>
      <c r="C20" s="79" t="inlineStr">
        <is>
          <t>Still on the list at full value</t>
        </is>
      </c>
      <c r="D20" s="79" t="inlineStr">
        <is>
          <t>Days open is over 90, so mark it Lost</t>
        </is>
      </c>
      <c r="E20" s="79" t="inlineStr">
        <is>
          <t>Leaving dead quotes on the list is how a pipeline quietly becomes fiction.</t>
        </is>
      </c>
    </row>
    <row r="22" ht="22" customHeight="1">
      <c r="A22" s="24" t="inlineStr">
        <is>
          <t>WHAT A REALISTIC CLOSE RATE LOOKS LIKE</t>
        </is>
      </c>
      <c r="B22" s="25" t="n"/>
      <c r="C22" s="25" t="n"/>
      <c r="D22" s="25" t="n"/>
      <c r="E22" s="25" t="n"/>
    </row>
    <row r="23" ht="28" customHeight="1">
      <c r="A23" s="77" t="inlineStr">
        <is>
          <t>Your own close rate, worked out on the Pipeline sheet from quotes you have actually won and lost, beats every figure below. Use these only until you have twenty decided quotes of your own.</t>
        </is>
      </c>
    </row>
    <row r="24" ht="26" customHeight="1">
      <c r="A24" s="11" t="n"/>
      <c r="B24" s="11" t="inlineStr">
        <is>
          <t>WHERE THE QUOTE CAME FROM</t>
        </is>
      </c>
      <c r="C24" s="11" t="inlineStr">
        <is>
          <t>A REALISTIC CLOSE RATE</t>
        </is>
      </c>
      <c r="D24" s="11" t="inlineStr">
        <is>
          <t>WHY</t>
        </is>
      </c>
      <c r="E24" s="11" t="inlineStr">
        <is>
          <t>WHAT TO DO ABOUT IT</t>
        </is>
      </c>
    </row>
    <row r="25" ht="42" customHeight="1">
      <c r="A25" s="80" t="inlineStr"/>
      <c r="B25" s="80" t="inlineStr">
        <is>
          <t>A cold enquiry from an advert or a directory</t>
        </is>
      </c>
      <c r="C25" s="80" t="inlineStr">
        <is>
          <t>10 to 20 percent</t>
        </is>
      </c>
      <c r="D25" s="80" t="inlineStr">
        <is>
          <t>They are getting three quotes and they are shopping on price.</t>
        </is>
      </c>
      <c r="E25" s="80" t="inlineStr">
        <is>
          <t>Quote fast and quote clearly. Speed wins more of these than price does.</t>
        </is>
      </c>
    </row>
    <row r="26" ht="42" customHeight="1">
      <c r="A26" s="79" t="inlineStr"/>
      <c r="B26" s="79" t="inlineStr">
        <is>
          <t>A referral from an existing customer</t>
        </is>
      </c>
      <c r="C26" s="79" t="inlineStr">
        <is>
          <t>40 to 60 percent</t>
        </is>
      </c>
      <c r="D26" s="79" t="inlineStr">
        <is>
          <t>Somebody has already vouched for you, so price matters less.</t>
        </is>
      </c>
      <c r="E26" s="79" t="inlineStr">
        <is>
          <t>Ask every happy customer for one name. This is the cheapest sales channel you will ever have.</t>
        </is>
      </c>
    </row>
    <row r="27" ht="42" customHeight="1">
      <c r="A27" s="80" t="inlineStr"/>
      <c r="B27" s="80" t="inlineStr">
        <is>
          <t>A repeat customer who has bought before</t>
        </is>
      </c>
      <c r="C27" s="80" t="inlineStr">
        <is>
          <t>60 to 80 percent</t>
        </is>
      </c>
      <c r="D27" s="80" t="inlineStr">
        <is>
          <t>They know your work and the switching cost is real.</t>
        </is>
      </c>
      <c r="E27" s="80" t="inlineStr">
        <is>
          <t>Contact them before they need you, not after.</t>
        </is>
      </c>
    </row>
    <row r="28" ht="42" customHeight="1">
      <c r="A28" s="79" t="inlineStr"/>
      <c r="B28" s="79" t="inlineStr">
        <is>
          <t>A public tender or a formal request for quotation</t>
        </is>
      </c>
      <c r="C28" s="79" t="inlineStr">
        <is>
          <t>5 to 15 percent</t>
        </is>
      </c>
      <c r="D28" s="79" t="inlineStr">
        <is>
          <t>There may be twenty bidders and the specification may already suit somebody else.</t>
        </is>
      </c>
      <c r="E28" s="79" t="inlineStr">
        <is>
          <t>Only bid where you can genuinely win. Bidding costs you days you could have spent selling.</t>
        </is>
      </c>
    </row>
    <row r="29" ht="42" customHeight="1">
      <c r="A29" s="80" t="inlineStr"/>
      <c r="B29" s="80" t="inlineStr">
        <is>
          <t>A verbal yes with no order number</t>
        </is>
      </c>
      <c r="C29" s="80" t="inlineStr">
        <is>
          <t>70 to 85 percent</t>
        </is>
      </c>
      <c r="D29" s="80" t="inlineStr">
        <is>
          <t>Most come through. Some do not, and those are always the big ones.</t>
        </is>
      </c>
      <c r="E29" s="80" t="inlineStr">
        <is>
          <t>Get a signed acceptance, a purchase order or a deposit the same week.</t>
        </is>
      </c>
    </row>
    <row r="31" ht="22" customHeight="1">
      <c r="A31" s="24" t="inlineStr">
        <is>
          <t>A FORECAST IS NOT A TARGET</t>
        </is>
      </c>
      <c r="B31" s="25" t="n"/>
      <c r="C31" s="25" t="n"/>
      <c r="D31" s="25" t="n"/>
      <c r="E31" s="25" t="n"/>
    </row>
    <row r="32" ht="28" customHeight="1">
      <c r="A32" s="78" t="inlineStr">
        <is>
          <t>•</t>
        </is>
      </c>
      <c r="B32" s="77" t="inlineStr">
        <is>
          <t>A forecast answers what will probably happen. A target answers what you have decided to go and achieve. They are different numbers and they have different uses.</t>
        </is>
      </c>
    </row>
    <row r="33" ht="40" customHeight="1">
      <c r="A33" s="78" t="inlineStr">
        <is>
          <t>•</t>
        </is>
      </c>
      <c r="B33" s="77" t="inlineStr">
        <is>
          <t>Budget against the forecast, and preferably against the worst case. Pay commission against the target. The moment the two become the same number, you will start bending the forecast to protect the target, and you will lose the only honest number in the business.</t>
        </is>
      </c>
    </row>
    <row r="34" ht="28" customHeight="1">
      <c r="A34" s="78" t="inlineStr">
        <is>
          <t>•</t>
        </is>
      </c>
      <c r="B34" s="77" t="inlineStr">
        <is>
          <t>If somebody asks you to raise the forecast without changing anything real about the business, they are asking for a target. Say so, write both numbers down, and keep planning off the forecast.</t>
        </is>
      </c>
    </row>
    <row r="36" ht="22" customHeight="1">
      <c r="A36" s="24" t="inlineStr">
        <is>
          <t>THE MOMENT THE BANK SEES IT, IT BECOMES A PROMISE</t>
        </is>
      </c>
      <c r="B36" s="25" t="n"/>
      <c r="C36" s="25" t="n"/>
      <c r="D36" s="25" t="n"/>
      <c r="E36" s="25" t="n"/>
    </row>
    <row r="37" ht="28" customHeight="1">
      <c r="A37" s="78" t="inlineStr">
        <is>
          <t>•</t>
        </is>
      </c>
      <c r="B37" s="77" t="inlineStr">
        <is>
          <t>A forecast you keep for yourself can be optimistic and be corrected next month. A forecast in a funding application is read as an undertaking, and it will be quoted back at you.</t>
        </is>
      </c>
    </row>
    <row r="38" ht="28" customHeight="1">
      <c r="A38" s="78" t="inlineStr">
        <is>
          <t>•</t>
        </is>
      </c>
      <c r="B38" s="77" t="inlineStr">
        <is>
          <t>Funders and banks compare your forecast with what actually happened. If you came in 40 percent under, the next application starts from a worse place, and the relationship manager remembers.</t>
        </is>
      </c>
    </row>
    <row r="39" ht="28" customHeight="1">
      <c r="A39" s="78" t="inlineStr">
        <is>
          <t>•</t>
        </is>
      </c>
      <c r="B39" s="77" t="inlineStr">
        <is>
          <t>Loan covenants and facility reviews get set off the numbers you submitted. Missing your own forecast can trigger a review even when the business is profitable and paying.</t>
        </is>
      </c>
    </row>
    <row r="40" ht="28" customHeight="1">
      <c r="A40" s="78" t="inlineStr">
        <is>
          <t>•</t>
        </is>
      </c>
      <c r="B40" s="77" t="inlineStr">
        <is>
          <t>So show the funder the expected case, show them the worst case next to it, and say plainly which one your repayments are calculated on. A funder who sees you have thought about the downside trusts the upside more, not less.</t>
        </is>
      </c>
    </row>
    <row r="41" ht="28" customHeight="1">
      <c r="A41" s="78" t="inlineStr">
        <is>
          <t>•</t>
        </is>
      </c>
      <c r="B41" s="77" t="inlineStr">
        <is>
          <t>Keep the assumptions page. When you miss a month, being able to point at which assumption broke is the difference between a mistake and a habit.</t>
        </is>
      </c>
    </row>
    <row r="43" ht="22" customHeight="1">
      <c r="A43" s="24" t="inlineStr">
        <is>
          <t>WHERE THIS WORKBOOK CONNECTS</t>
        </is>
      </c>
      <c r="B43" s="25" t="n"/>
      <c r="C43" s="25" t="n"/>
      <c r="D43" s="25" t="n"/>
      <c r="E43" s="25" t="n"/>
    </row>
    <row r="44" ht="30" customHeight="1">
      <c r="B44" s="81" t="inlineStr">
        <is>
          <t>Template B4, the annual budget</t>
        </is>
      </c>
      <c r="C44" s="82" t="inlineStr">
        <is>
          <t>Take the expected case for the year across as your income line. The budget then works out your costs, your break even and your tax.</t>
        </is>
      </c>
    </row>
    <row r="45" ht="42" customHeight="1">
      <c r="B45" s="81" t="inlineStr">
        <is>
          <t>Template B12, the thirteen week cash flow forecast</t>
        </is>
      </c>
      <c r="C45" s="82" t="inlineStr">
        <is>
          <t>Forecast sales are not cash. Move each month into the week you expect to be paid, and use the worst case, because cash is where an optimistic forecast actually bites.</t>
        </is>
      </c>
    </row>
    <row r="46" ht="30" customHeight="1">
      <c r="B46" s="81" t="inlineStr">
        <is>
          <t>Template F7, the pricing strategy worksheet</t>
        </is>
      </c>
      <c r="C46" s="82" t="inlineStr">
        <is>
          <t>The average value per unit on the Volume sheet should come from there, worked out from your costs, and not from what the shop down the road charges.</t>
        </is>
      </c>
    </row>
    <row r="47" ht="30" customHeight="1">
      <c r="B47" s="81" t="inlineStr">
        <is>
          <t>Template B7, the profit and loss statement</t>
        </is>
      </c>
      <c r="C47" s="82" t="inlineStr">
        <is>
          <t>Your actual sales each month come from here, and go into the Forecast against Actual sheet.</t>
        </is>
      </c>
    </row>
    <row r="49" ht="29" customHeight="1">
      <c r="A49" s="10" t="inlineStr">
        <is>
          <t>Note: Update the whole workbook on the same day every month. Move stages on the pipeline, correct next month's units, and fill in last month's actual. A forecast is a habit, not a document.</t>
        </is>
      </c>
    </row>
    <row r="50" ht="29" customHeight="1">
      <c r="A50" s="10" t="inlineStr">
        <is>
          <t>Note: Forecast excluding VAT throughout. If you are registered, the VAT you charge belongs to SARS and was never your income, so putting it in the forecast inflates every figure by 15 percent and every decision with it.</t>
        </is>
      </c>
    </row>
    <row r="51" ht="29" customHeight="1">
      <c r="A51" s="10" t="inlineStr">
        <is>
          <t>Note: rates, thresholds and fees quoted in this template were correct on 09 August 2026. Confirm the current figures on sars.gov.za, cipc.co.za or labour.gov.za before you rely on them.</t>
        </is>
      </c>
    </row>
  </sheetData>
  <mergeCells count="33">
    <mergeCell ref="B40:E40"/>
    <mergeCell ref="B9:E9"/>
    <mergeCell ref="C44:E44"/>
    <mergeCell ref="A15:E15"/>
    <mergeCell ref="B37:E37"/>
    <mergeCell ref="A49:E49"/>
    <mergeCell ref="A51:E51"/>
    <mergeCell ref="B33:E33"/>
    <mergeCell ref="A1:E1"/>
    <mergeCell ref="A36:E36"/>
    <mergeCell ref="A6:E6"/>
    <mergeCell ref="C46:E46"/>
    <mergeCell ref="B32:E32"/>
    <mergeCell ref="B41:E41"/>
    <mergeCell ref="A16:E16"/>
    <mergeCell ref="A7:E7"/>
    <mergeCell ref="A50:E50"/>
    <mergeCell ref="A2:E2"/>
    <mergeCell ref="B12:E12"/>
    <mergeCell ref="B39:E39"/>
    <mergeCell ref="B11:E11"/>
    <mergeCell ref="A23:E23"/>
    <mergeCell ref="A22:E22"/>
    <mergeCell ref="A4:E4"/>
    <mergeCell ref="B8:E8"/>
    <mergeCell ref="A43:E43"/>
    <mergeCell ref="B13:E13"/>
    <mergeCell ref="C45:E45"/>
    <mergeCell ref="B38:E38"/>
    <mergeCell ref="B34:E34"/>
    <mergeCell ref="B10:E10"/>
    <mergeCell ref="A31:E31"/>
    <mergeCell ref="C47:E47"/>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2026-08-10T22:41:03Z</dcterms:created>
  <dcterms:modified xmlns:dcterms="http://purl.org/dc/terms/" xmlns:xsi="http://www.w3.org/2001/XMLSchema-instance" xsi:type="dcterms:W3CDTF">2026-08-10T22:41:03Z</dcterms:modified>
</cp:coreProperties>
</file>