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Year Plan" sheetId="1" state="visible" r:id="rId1"/>
    <sheet xmlns:r="http://schemas.openxmlformats.org/officeDocument/2006/relationships" name="Annual Budget" sheetId="2" state="visible" r:id="rId2"/>
    <sheet xmlns:r="http://schemas.openxmlformats.org/officeDocument/2006/relationships" name="Budget vs Actual" sheetId="3" state="visible" r:id="rId3"/>
    <sheet xmlns:r="http://schemas.openxmlformats.org/officeDocument/2006/relationships" name="Reference" sheetId="4" state="visible" r:id="rId4"/>
  </sheets>
  <definedNames>
    <definedName name="FYStart">'Year Plan'!$B$7</definedName>
    <definedName name="PlannedIncome">'Year Plan'!$E$17</definedName>
    <definedName name="VATRate">'Year Plan'!$B$51</definedName>
    <definedName name="CompanyTax">'Year Plan'!$B$52</definedName>
    <definedName name="UIFEmployee">'Year Plan'!$B$53</definedName>
    <definedName name="UIFEmployer">'Year Plan'!$B$54</definedName>
    <definedName name="UIFCeiling">'Year Plan'!$B$55</definedName>
    <definedName name="Headcount">'Year Plan'!$B$56</definedName>
    <definedName name="SDLRate">'Year Plan'!$B$57</definedName>
    <definedName name="SDLThreshold">'Year Plan'!$B$58</definedName>
    <definedName name="CoidaAmount">'Year Plan'!$B$59</definedName>
    <definedName name="CoidaMonth">'Year Plan'!$B$60</definedName>
    <definedName name="MonthsDone">'Budget vs Actual'!$B$25</definedName>
  </definedNames>
  <calcPr calcId="124519" fullCalcOnLoad="1"/>
</workbook>
</file>

<file path=xl/styles.xml><?xml version="1.0" encoding="utf-8"?>
<styleSheet xmlns="http://schemas.openxmlformats.org/spreadsheetml/2006/main">
  <numFmts count="4">
    <numFmt numFmtId="164" formatCode="DD MMM YYYY"/>
    <numFmt numFmtId="165" formatCode="&quot;R&quot; #,##0.00"/>
    <numFmt numFmtId="166" formatCode="0.0%"/>
    <numFmt numFmtId="167" formatCode="MMM YYYY"/>
  </numFmts>
  <fonts count="17">
    <font>
      <name val="Calibri"/>
      <family val="2"/>
      <color theme="1"/>
      <sz val="11"/>
      <scheme val="minor"/>
    </font>
    <font>
      <name val="Arial"/>
      <b val="1"/>
      <color rgb="00191C4A"/>
      <sz val="16"/>
    </font>
    <font>
      <name val="Arial"/>
      <i val="1"/>
      <color rgb="006B6870"/>
      <sz val="9"/>
    </font>
    <font>
      <name val="Arial"/>
      <b val="1"/>
      <color rgb="0021759B"/>
      <sz val="10"/>
    </font>
    <font>
      <name val="Arial"/>
      <color rgb="0021759B"/>
      <sz val="9"/>
    </font>
    <font>
      <name val="Arial"/>
      <b val="1"/>
      <color rgb="00191C4A"/>
      <sz val="10"/>
    </font>
    <font>
      <name val="Arial"/>
      <color rgb="000000FF"/>
      <sz val="10"/>
    </font>
    <font>
      <name val="Arial"/>
      <color rgb="006B6870"/>
      <sz val="9"/>
    </font>
    <font>
      <name val="Arial"/>
      <color rgb="00191C4A"/>
      <sz val="10"/>
    </font>
    <font>
      <name val="Arial"/>
      <i val="1"/>
      <color rgb="006B6870"/>
      <sz val="8.5"/>
    </font>
    <font>
      <name val="Arial"/>
      <b val="1"/>
      <color rgb="00FFFFFF"/>
      <sz val="10"/>
    </font>
    <font>
      <name val="Arial"/>
      <b val="1"/>
      <color rgb="00FFFFFF"/>
      <sz val="8.5"/>
    </font>
    <font>
      <name val="Arial"/>
      <color rgb="00222222"/>
      <sz val="10"/>
    </font>
    <font>
      <name val="Arial"/>
      <color rgb="000000FF"/>
      <sz val="9"/>
    </font>
    <font>
      <name val="Arial"/>
      <b val="1"/>
      <color rgb="001D9E75"/>
      <sz val="10"/>
    </font>
    <font>
      <name val="Arial"/>
      <b val="1"/>
      <color rgb="00A32D2D"/>
      <sz val="10"/>
    </font>
    <font>
      <name val="Arial"/>
      <color rgb="00222222"/>
      <sz val="9.5"/>
    </font>
  </fonts>
  <fills count="6">
    <fill>
      <patternFill/>
    </fill>
    <fill>
      <patternFill patternType="gray125"/>
    </fill>
    <fill>
      <patternFill patternType="solid">
        <fgColor rgb="00FFFFFF"/>
      </patternFill>
    </fill>
    <fill>
      <patternFill patternType="solid">
        <fgColor rgb="00F7F6F2"/>
      </patternFill>
    </fill>
    <fill>
      <patternFill patternType="solid">
        <fgColor rgb="00191C4A"/>
      </patternFill>
    </fill>
    <fill>
      <patternFill patternType="solid">
        <fgColor rgb="00E8E9F2"/>
      </patternFill>
    </fill>
  </fills>
  <borders count="5">
    <border>
      <left/>
      <right/>
      <top/>
      <bottom/>
      <diagonal/>
    </border>
    <border>
      <bottom style="medium">
        <color rgb="00D7B428"/>
      </bottom>
    </border>
    <border>
      <left style="thin">
        <color rgb="00E0DDD4"/>
      </left>
      <right style="thin">
        <color rgb="00E0DDD4"/>
      </right>
      <top style="thin">
        <color rgb="00E0DDD4"/>
      </top>
      <bottom style="thin">
        <color rgb="00E0DDD4"/>
      </bottom>
    </border>
    <border/>
    <border>
      <top style="thin">
        <color rgb="00191C4A"/>
      </top>
      <bottom style="double">
        <color rgb="00191C4A"/>
      </bottom>
    </border>
  </borders>
  <cellStyleXfs count="1">
    <xf numFmtId="0" fontId="0" fillId="0" borderId="0"/>
  </cellStyleXfs>
  <cellXfs count="55">
    <xf numFmtId="0" fontId="0" fillId="0" borderId="0" pivotButton="0" quotePrefix="0" xfId="0"/>
    <xf numFmtId="0" fontId="1" fillId="0" borderId="0" applyAlignment="1" pivotButton="0" quotePrefix="0" xfId="0">
      <alignment vertical="center"/>
    </xf>
    <xf numFmtId="0" fontId="2" fillId="0" borderId="0" pivotButton="0" quotePrefix="0" xfId="0"/>
    <xf numFmtId="0" fontId="0" fillId="0" borderId="1" pivotButton="0" quotePrefix="0" xfId="0"/>
    <xf numFmtId="0" fontId="3" fillId="0" borderId="0" pivotButton="0" quotePrefix="0" xfId="0"/>
    <xf numFmtId="0" fontId="4" fillId="0" borderId="0" applyAlignment="1" pivotButton="0" quotePrefix="0" xfId="0">
      <alignment horizontal="right"/>
    </xf>
    <xf numFmtId="0" fontId="4" fillId="0" borderId="0" pivotButton="0" quotePrefix="0" xfId="0"/>
    <xf numFmtId="0" fontId="5" fillId="0" borderId="0" applyAlignment="1" pivotButton="0" quotePrefix="0" xfId="0">
      <alignment vertical="center" indent="1"/>
    </xf>
    <xf numFmtId="164" fontId="6" fillId="2" borderId="2" applyAlignment="1" pivotButton="0" quotePrefix="0" xfId="0">
      <alignment horizontal="left" vertical="center" indent="1"/>
    </xf>
    <xf numFmtId="0" fontId="7" fillId="0" borderId="0" applyAlignment="1" pivotButton="0" quotePrefix="0" xfId="0">
      <alignment horizontal="right" vertical="center"/>
    </xf>
    <xf numFmtId="164" fontId="8" fillId="3" borderId="2" applyAlignment="1" pivotButton="0" quotePrefix="0" xfId="0">
      <alignment horizontal="right" vertical="center" indent="1"/>
    </xf>
    <xf numFmtId="0" fontId="9" fillId="0" borderId="0" applyAlignment="1" pivotButton="0" quotePrefix="0" xfId="0">
      <alignment vertical="center" wrapText="1" indent="1"/>
    </xf>
    <xf numFmtId="0" fontId="9" fillId="0" borderId="0" applyAlignment="1" pivotButton="0" quotePrefix="0" xfId="0">
      <alignment vertical="top" wrapText="1" indent="1"/>
    </xf>
    <xf numFmtId="0" fontId="10" fillId="4" borderId="3" applyAlignment="1" pivotButton="0" quotePrefix="0" xfId="0">
      <alignment vertical="center" indent="1"/>
    </xf>
    <xf numFmtId="0" fontId="0" fillId="4" borderId="3" pivotButton="0" quotePrefix="0" xfId="0"/>
    <xf numFmtId="0" fontId="11" fillId="4" borderId="2" applyAlignment="1" pivotButton="0" quotePrefix="0" xfId="0">
      <alignment horizontal="center" vertical="center" wrapText="1"/>
    </xf>
    <xf numFmtId="0" fontId="12" fillId="0" borderId="0" applyAlignment="1" pivotButton="0" quotePrefix="0" xfId="0">
      <alignment vertical="center" indent="2"/>
    </xf>
    <xf numFmtId="165" fontId="6" fillId="2" borderId="2" applyAlignment="1" pivotButton="0" quotePrefix="0" xfId="0">
      <alignment horizontal="right" vertical="center" indent="1"/>
    </xf>
    <xf numFmtId="166" fontId="6" fillId="2" borderId="2" applyAlignment="1" pivotButton="0" quotePrefix="0" xfId="0">
      <alignment horizontal="left" vertical="center" indent="1"/>
    </xf>
    <xf numFmtId="165" fontId="8" fillId="3" borderId="2" applyAlignment="1" pivotButton="0" quotePrefix="0" xfId="0">
      <alignment horizontal="right" vertical="center" indent="1"/>
    </xf>
    <xf numFmtId="49" fontId="8" fillId="3" borderId="2" applyAlignment="1" pivotButton="0" quotePrefix="0" xfId="0">
      <alignment horizontal="left" vertical="center" indent="1"/>
    </xf>
    <xf numFmtId="0" fontId="5" fillId="5" borderId="4" applyAlignment="1" pivotButton="0" quotePrefix="0" xfId="0">
      <alignment vertical="center" indent="1"/>
    </xf>
    <xf numFmtId="0" fontId="0" fillId="5" borderId="4" pivotButton="0" quotePrefix="0" xfId="0"/>
    <xf numFmtId="165" fontId="5" fillId="5" borderId="4" applyAlignment="1" pivotButton="0" quotePrefix="0" xfId="0">
      <alignment horizontal="right" vertical="center" indent="1"/>
    </xf>
    <xf numFmtId="167" fontId="8" fillId="3" borderId="2" applyAlignment="1" pivotButton="0" quotePrefix="0" xfId="0">
      <alignment horizontal="left" vertical="center" indent="1"/>
    </xf>
    <xf numFmtId="4" fontId="6" fillId="2" borderId="2" applyAlignment="1" pivotButton="0" quotePrefix="0" xfId="0">
      <alignment horizontal="right" vertical="center" indent="1"/>
    </xf>
    <xf numFmtId="166" fontId="8" fillId="3" borderId="2" applyAlignment="1" pivotButton="0" quotePrefix="0" xfId="0">
      <alignment horizontal="right" vertical="center" indent="1"/>
    </xf>
    <xf numFmtId="0" fontId="13" fillId="2" borderId="2" applyAlignment="1" pivotButton="0" quotePrefix="0" xfId="0">
      <alignment horizontal="left" vertical="center" wrapText="1" indent="1"/>
    </xf>
    <xf numFmtId="4" fontId="5" fillId="5" borderId="4" applyAlignment="1" pivotButton="0" quotePrefix="0" xfId="0">
      <alignment horizontal="right" vertical="center" indent="1"/>
    </xf>
    <xf numFmtId="166" fontId="5" fillId="5" borderId="4" applyAlignment="1" pivotButton="0" quotePrefix="0" xfId="0">
      <alignment horizontal="right" vertical="center" indent="1"/>
    </xf>
    <xf numFmtId="0" fontId="14" fillId="3" borderId="4" applyAlignment="1" pivotButton="0" quotePrefix="0" xfId="0">
      <alignment vertical="center" indent="1"/>
    </xf>
    <xf numFmtId="166" fontId="14" fillId="3" borderId="4" applyAlignment="1" pivotButton="0" quotePrefix="0" xfId="0">
      <alignment horizontal="right" vertical="center" indent="1"/>
    </xf>
    <xf numFmtId="165" fontId="14" fillId="3" borderId="4" applyAlignment="1" pivotButton="0" quotePrefix="0" xfId="0">
      <alignment horizontal="right" vertical="center" indent="1"/>
    </xf>
    <xf numFmtId="0" fontId="0" fillId="3" borderId="4" pivotButton="0" quotePrefix="0" xfId="0"/>
    <xf numFmtId="9" fontId="6" fillId="2" borderId="2" applyAlignment="1" pivotButton="0" quotePrefix="0" xfId="0">
      <alignment horizontal="left" vertical="center" indent="1"/>
    </xf>
    <xf numFmtId="1" fontId="6" fillId="2" borderId="2" applyAlignment="1" pivotButton="0" quotePrefix="0" xfId="0">
      <alignment horizontal="left" vertical="center" indent="1"/>
    </xf>
    <xf numFmtId="164" fontId="8" fillId="3" borderId="2" applyAlignment="1" pivotButton="0" quotePrefix="0" xfId="0">
      <alignment horizontal="left" vertical="center" indent="1"/>
    </xf>
    <xf numFmtId="167" fontId="11" fillId="4" borderId="2" applyAlignment="1" pivotButton="0" quotePrefix="0" xfId="0">
      <alignment horizontal="center" vertical="center"/>
    </xf>
    <xf numFmtId="0" fontId="14" fillId="5" borderId="4" applyAlignment="1" pivotButton="0" quotePrefix="0" xfId="0">
      <alignment vertical="center" indent="1"/>
    </xf>
    <xf numFmtId="165" fontId="14" fillId="5" borderId="4" applyAlignment="1" pivotButton="0" quotePrefix="0" xfId="0">
      <alignment horizontal="right" vertical="center" indent="1"/>
    </xf>
    <xf numFmtId="0" fontId="9" fillId="5" borderId="4" applyAlignment="1" pivotButton="0" quotePrefix="0" xfId="0">
      <alignment vertical="center" wrapText="1" indent="1"/>
    </xf>
    <xf numFmtId="0" fontId="15" fillId="5" borderId="4" applyAlignment="1" pivotButton="0" quotePrefix="0" xfId="0">
      <alignment vertical="center" indent="1"/>
    </xf>
    <xf numFmtId="165" fontId="15" fillId="5" borderId="4" applyAlignment="1" pivotButton="0" quotePrefix="0" xfId="0">
      <alignment horizontal="right" vertical="center" indent="1"/>
    </xf>
    <xf numFmtId="0" fontId="9" fillId="3" borderId="4" applyAlignment="1" pivotButton="0" quotePrefix="0" xfId="0">
      <alignment vertical="center" wrapText="1" indent="1"/>
    </xf>
    <xf numFmtId="0" fontId="5" fillId="3" borderId="4" applyAlignment="1" pivotButton="0" quotePrefix="0" xfId="0">
      <alignment vertical="center" indent="1"/>
    </xf>
    <xf numFmtId="165" fontId="5" fillId="3" borderId="4" applyAlignment="1" pivotButton="0" quotePrefix="0" xfId="0">
      <alignment horizontal="right" vertical="center" indent="1"/>
    </xf>
    <xf numFmtId="0" fontId="12" fillId="0" borderId="0" applyAlignment="1" pivotButton="0" quotePrefix="0" xfId="0">
      <alignment vertical="center" wrapText="1" indent="2"/>
    </xf>
    <xf numFmtId="166" fontId="5" fillId="3" borderId="4" applyAlignment="1" pivotButton="0" quotePrefix="0" xfId="0">
      <alignment horizontal="right" vertical="center" indent="1"/>
    </xf>
    <xf numFmtId="0" fontId="5" fillId="0" borderId="0" applyAlignment="1" pivotButton="0" quotePrefix="0" xfId="0">
      <alignment vertical="center" indent="2"/>
    </xf>
    <xf numFmtId="165" fontId="5" fillId="3" borderId="2" applyAlignment="1" pivotButton="0" quotePrefix="0" xfId="0">
      <alignment horizontal="right" vertical="center" indent="1"/>
    </xf>
    <xf numFmtId="49" fontId="8" fillId="3" borderId="2" applyAlignment="1" pivotButton="0" quotePrefix="0" xfId="0">
      <alignment horizontal="right" vertical="center" indent="1"/>
    </xf>
    <xf numFmtId="9" fontId="8" fillId="3" borderId="2" applyAlignment="1" pivotButton="0" quotePrefix="0" xfId="0">
      <alignment horizontal="right" vertical="center" indent="1"/>
    </xf>
    <xf numFmtId="0" fontId="6" fillId="2" borderId="2" applyAlignment="1" pivotButton="0" quotePrefix="0" xfId="0">
      <alignment horizontal="center" vertical="center"/>
    </xf>
    <xf numFmtId="0" fontId="5" fillId="0" borderId="0" applyAlignment="1" pivotButton="0" quotePrefix="0" xfId="0">
      <alignment vertical="top" wrapText="1" indent="1"/>
    </xf>
    <xf numFmtId="0" fontId="16" fillId="0" borderId="0" applyAlignment="1" pivotButton="0" quotePrefix="0" xfId="0">
      <alignment vertical="top" wrapText="1" indent="1"/>
    </xf>
  </cellXfs>
  <cellStyles count="1">
    <cellStyle name="Normal" xfId="0" builtinId="0" hidden="0"/>
  </cellStyles>
  <dxfs count="4">
    <dxf>
      <font>
        <name val="Arial"/>
        <b val="1"/>
        <color rgb="00A32D2D"/>
        <sz val="10"/>
      </font>
      <fill>
        <patternFill patternType="solid">
          <fgColor rgb="00F6E5E5"/>
        </patternFill>
      </fill>
    </dxf>
    <dxf>
      <font>
        <name val="Arial"/>
        <b val="1"/>
        <color rgb="001D9E75"/>
        <sz val="10"/>
      </font>
      <fill>
        <patternFill patternType="solid">
          <fgColor rgb="00E4F3EC"/>
        </patternFill>
      </fill>
    </dxf>
    <dxf>
      <font>
        <name val="Arial"/>
        <b val="1"/>
        <color rgb="00A32D2D"/>
        <sz val="9"/>
      </font>
      <fill>
        <patternFill patternType="solid">
          <fgColor rgb="00F6E5E5"/>
        </patternFill>
      </fill>
    </dxf>
    <dxf>
      <font>
        <name val="Arial"/>
        <b val="1"/>
        <color rgb="001D9E75"/>
        <sz val="9"/>
      </font>
      <fill>
        <patternFill patternType="solid">
          <fgColor rgb="00E4F3E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91C4A"/>
    <outlinePr summaryBelow="1" summaryRight="1"/>
    <pageSetUpPr fitToPage="1"/>
  </sheetPr>
  <dimension ref="A1:H63"/>
  <sheetViews>
    <sheetView showGridLines="0" workbookViewId="0">
      <pane ySplit="8" topLeftCell="A9" activePane="bottomLeft" state="frozen"/>
      <selection pane="bottomLeft" activeCell="A1" sqref="A1"/>
    </sheetView>
  </sheetViews>
  <sheetFormatPr baseColWidth="8" defaultRowHeight="15"/>
  <cols>
    <col width="44" customWidth="1" min="1" max="1"/>
    <col width="16" customWidth="1" min="2" max="2"/>
    <col width="15" customWidth="1" min="3" max="3"/>
    <col width="20" customWidth="1" min="4" max="4"/>
    <col width="17" customWidth="1" min="5" max="5"/>
    <col width="17" customWidth="1" min="6" max="6"/>
    <col width="32" customWidth="1" min="7" max="7"/>
    <col width="58" customWidth="1" min="8" max="8"/>
  </cols>
  <sheetData>
    <row r="1" ht="26" customHeight="1">
      <c r="A1" s="1" t="inlineStr">
        <is>
          <t>ANNUAL OPERATING BUDGET</t>
        </is>
      </c>
    </row>
    <row r="2" ht="14" customHeight="1">
      <c r="A2" s="2" t="inlineStr">
        <is>
          <t>Plan a whole financial year, spread it across the months, then watch it drift. Track a single month on template B1.</t>
        </is>
      </c>
    </row>
    <row r="3" ht="4" customHeight="1">
      <c r="A3" s="3" t="n"/>
      <c r="B3" s="3" t="n"/>
      <c r="C3" s="3" t="n"/>
      <c r="D3" s="3" t="n"/>
      <c r="E3" s="3" t="n"/>
      <c r="F3" s="3" t="n"/>
      <c r="G3" s="3" t="n"/>
      <c r="H3" s="3" t="n"/>
    </row>
    <row r="4" ht="15" customHeight="1">
      <c r="A4" s="4" t="inlineStr">
        <is>
          <t>[YOUR COMPANY NAME]</t>
        </is>
      </c>
      <c r="G4" s="5" t="inlineStr">
        <is>
          <t>[ Insert your logo in the space above ]</t>
        </is>
      </c>
    </row>
    <row r="5" ht="15" customHeight="1">
      <c r="A5" s="6" t="inlineStr">
        <is>
          <t>Reg No: [XXXX/XXXXXX/XX]</t>
        </is>
      </c>
      <c r="G5" s="5" t="inlineStr">
        <is>
          <t>VAT No: [4XXXXXXXXX] (if VAT registered)</t>
        </is>
      </c>
    </row>
    <row r="6" ht="15" customHeight="1">
      <c r="A6" s="6" t="inlineStr">
        <is>
          <t>[email@yourbusiness.co.za]</t>
        </is>
      </c>
      <c r="G6" s="5" t="inlineStr">
        <is>
          <t>[+27 XX XXX XXXX]</t>
        </is>
      </c>
    </row>
    <row r="7" ht="39.5" customHeight="1">
      <c r="A7" s="7" t="inlineStr">
        <is>
          <t>Financial year starts on</t>
        </is>
      </c>
      <c r="B7" s="8" t="n"/>
      <c r="C7" s="9" t="inlineStr">
        <is>
          <t>and ends on</t>
        </is>
      </c>
      <c r="D7" s="10">
        <f>IF(B7=0,"",EDATE(B7,12)-1)</f>
        <v/>
      </c>
      <c r="E7" s="11" t="inlineStr">
        <is>
          <t>Type the first day of your financial year, for example 1 March 2027. Most South African small businesses run March to February, which lines up with the SARS year of assessment. Every month heading in this workbook works itself out from this one date.</t>
        </is>
      </c>
    </row>
    <row r="8" ht="17.5" customHeight="1">
      <c r="A8" s="12" t="inlineStr">
        <is>
          <t>Note: How to use this sheet: type only in the white cells, which show in blue text. The shaded cells work themselves out, so leave them alone. Notes in grey italic are guidance and can be deleted before you send the document.</t>
        </is>
      </c>
    </row>
    <row r="9" ht="22" customHeight="1">
      <c r="A9" s="13" t="inlineStr">
        <is>
          <t>STEP 1: PLAN THE YEAR, ONE INCOME STREAM AT A TIME</t>
        </is>
      </c>
      <c r="B9" s="14" t="n"/>
      <c r="C9" s="14" t="n"/>
      <c r="D9" s="14" t="n"/>
      <c r="E9" s="14" t="n"/>
      <c r="F9" s="14" t="n"/>
      <c r="G9" s="14" t="n"/>
      <c r="H9" s="14" t="n"/>
    </row>
    <row r="10" ht="29" customHeight="1">
      <c r="A10" s="12" t="inlineStr">
        <is>
          <t>Note: Where do you start? If you traded last year, start from what you actually earned and add or subtract a growth percentage you can defend. If you have no history, put a realistic figure for one ordinary month in the fourth column and the sheet multiplies it by twelve. Fill in one column or the other, not both. Last year wins where you fill in both.</t>
        </is>
      </c>
    </row>
    <row r="11" ht="26" customHeight="1">
      <c r="A11" s="15" t="inlineStr">
        <is>
          <t>INCOME STREAM</t>
        </is>
      </c>
      <c r="B11" s="15" t="inlineStr">
        <is>
          <t>LAST YEAR ACTUAL</t>
        </is>
      </c>
      <c r="C11" s="15" t="inlineStr">
        <is>
          <t>GROWTH YOU EXPECT</t>
        </is>
      </c>
      <c r="D11" s="15" t="inlineStr">
        <is>
          <t>REALISTIC MONTH IF YOU HAVE NO HISTORY</t>
        </is>
      </c>
      <c r="E11" s="15" t="inlineStr">
        <is>
          <t>PLANNED FOR THE YEAR</t>
        </is>
      </c>
      <c r="F11" s="15" t="inlineStr">
        <is>
          <t>PLANNED MONTHLY AVERAGE</t>
        </is>
      </c>
      <c r="G11" s="15" t="inlineStr">
        <is>
          <t>METHOD THE SHEET USED</t>
        </is>
      </c>
      <c r="H11" s="15" t="inlineStr">
        <is>
          <t>NOTES</t>
        </is>
      </c>
    </row>
    <row r="12" ht="28" customHeight="1">
      <c r="A12" s="16" t="inlineStr">
        <is>
          <t>Product sales</t>
        </is>
      </c>
      <c r="B12" s="17" t="n"/>
      <c r="C12" s="18" t="n"/>
      <c r="D12" s="17" t="n"/>
      <c r="E12" s="19">
        <f>IF(B12&gt;0,ROUND(B12*(1+C12),2),ROUND(D12*12,2))</f>
        <v/>
      </c>
      <c r="F12" s="19">
        <f>E12/12</f>
        <v/>
      </c>
      <c r="G12" s="20">
        <f>IF(B12&gt;0,"Last year plus growth",IF(D12&gt;0,"A realistic month, times twelve","Not planned yet"))</f>
        <v/>
      </c>
      <c r="H12" s="11" t="inlineStr">
        <is>
          <t>Goods you sell. Start from last year's figure if you have one.</t>
        </is>
      </c>
    </row>
    <row r="13" ht="18" customHeight="1">
      <c r="A13" s="16" t="inlineStr">
        <is>
          <t>Service income</t>
        </is>
      </c>
      <c r="B13" s="17" t="n"/>
      <c r="C13" s="18" t="n"/>
      <c r="D13" s="17" t="n"/>
      <c r="E13" s="19">
        <f>IF(B13&gt;0,ROUND(B13*(1+C13),2),ROUND(D13*12,2))</f>
        <v/>
      </c>
      <c r="F13" s="19">
        <f>E13/12</f>
        <v/>
      </c>
      <c r="G13" s="20">
        <f>IF(B13&gt;0,"Last year plus growth",IF(D13&gt;0,"A realistic month, times twelve","Not planned yet"))</f>
        <v/>
      </c>
      <c r="H13" s="11" t="inlineStr">
        <is>
          <t>Work you invoice by the hour, the day or the job.</t>
        </is>
      </c>
    </row>
    <row r="14" ht="28" customHeight="1">
      <c r="A14" s="16" t="inlineStr">
        <is>
          <t>Contract and project income</t>
        </is>
      </c>
      <c r="B14" s="17" t="n"/>
      <c r="C14" s="18" t="n"/>
      <c r="D14" s="17" t="n"/>
      <c r="E14" s="19">
        <f>IF(B14&gt;0,ROUND(B14*(1+C14),2),ROUND(D14*12,2))</f>
        <v/>
      </c>
      <c r="F14" s="19">
        <f>E14/12</f>
        <v/>
      </c>
      <c r="G14" s="20">
        <f>IF(B14&gt;0,"Last year plus growth",IF(D14&gt;0,"A realistic month, times twelve","Not planned yet"))</f>
        <v/>
      </c>
      <c r="H14" s="11" t="inlineStr">
        <is>
          <t>Fixed price jobs. Spread the value over the months you will do the work.</t>
        </is>
      </c>
    </row>
    <row r="15" ht="28" customHeight="1">
      <c r="A15" s="16" t="inlineStr">
        <is>
          <t>Retainer and subscription income</t>
        </is>
      </c>
      <c r="B15" s="17" t="n"/>
      <c r="C15" s="18" t="n"/>
      <c r="D15" s="17" t="n"/>
      <c r="E15" s="19">
        <f>IF(B15&gt;0,ROUND(B15*(1+C15),2),ROUND(D15*12,2))</f>
        <v/>
      </c>
      <c r="F15" s="19">
        <f>E15/12</f>
        <v/>
      </c>
      <c r="G15" s="20">
        <f>IF(B15&gt;0,"Last year plus growth",IF(D15&gt;0,"A realistic month, times twelve","Not planned yet"))</f>
        <v/>
      </c>
      <c r="H15" s="11" t="inlineStr">
        <is>
          <t>Money a client pays every month for ongoing work. The steadiest line you have.</t>
        </is>
      </c>
    </row>
    <row r="16" ht="18" customHeight="1">
      <c r="A16" s="16" t="inlineStr">
        <is>
          <t>Other income</t>
        </is>
      </c>
      <c r="B16" s="17" t="n"/>
      <c r="C16" s="18" t="n"/>
      <c r="D16" s="17" t="n"/>
      <c r="E16" s="19">
        <f>IF(B16&gt;0,ROUND(B16*(1+C16),2),ROUND(D16*12,2))</f>
        <v/>
      </c>
      <c r="F16" s="19">
        <f>E16/12</f>
        <v/>
      </c>
      <c r="G16" s="20">
        <f>IF(B16&gt;0,"Last year plus growth",IF(D16&gt;0,"A realistic month, times twelve","Not planned yet"))</f>
        <v/>
      </c>
      <c r="H16" s="11" t="inlineStr">
        <is>
          <t>Interest, commission, rebates, rental.</t>
        </is>
      </c>
    </row>
    <row r="17" ht="22" customHeight="1">
      <c r="A17" s="21" t="inlineStr">
        <is>
          <t>TOTAL PLANNED INCOME FOR THE YEAR</t>
        </is>
      </c>
      <c r="B17" s="22" t="n"/>
      <c r="C17" s="22" t="n"/>
      <c r="D17" s="22" t="n"/>
      <c r="E17" s="23">
        <f>SUM(E12:E16)</f>
        <v/>
      </c>
      <c r="F17" s="23">
        <f>E17/12</f>
        <v/>
      </c>
      <c r="G17" s="22" t="n"/>
      <c r="H17" s="22" t="n"/>
    </row>
    <row r="19" ht="22" customHeight="1">
      <c r="A19" s="13" t="inlineStr">
        <is>
          <t>STEP 2: SEASONALITY, BECAUSE THE YEAR IS NOT FLAT</t>
        </is>
      </c>
      <c r="B19" s="14" t="n"/>
      <c r="C19" s="14" t="n"/>
      <c r="D19" s="14" t="n"/>
      <c r="E19" s="14" t="n"/>
      <c r="F19" s="14" t="n"/>
      <c r="G19" s="14" t="n"/>
      <c r="H19" s="14" t="n"/>
    </row>
    <row r="20" ht="29" customHeight="1">
      <c r="A20" s="12" t="inlineStr">
        <is>
          <t>Note: An index of 1.00 is an ordinary month. Put 1.40 in a month you know is busy and 0.60 in a month you know is dead. The share column works out what slice of the year each month carries, and those shares add up to 100 percent whatever numbers you type. Leaving every month at 1.00 is a decision, not a default: it says you expect December and January to be as good as March.</t>
        </is>
      </c>
    </row>
    <row r="21" ht="26" customHeight="1">
      <c r="A21" s="15" t="inlineStr">
        <is>
          <t>MONTH</t>
        </is>
      </c>
      <c r="B21" s="15" t="inlineStr">
        <is>
          <t>SEASONALITY INDEX</t>
        </is>
      </c>
      <c r="C21" s="15" t="inlineStr">
        <is>
          <t>SHARE OF THE YEAR</t>
        </is>
      </c>
      <c r="D21" s="15" t="inlineStr">
        <is>
          <t>PLANNED INCOME FOR THIS MONTH</t>
        </is>
      </c>
      <c r="E21" s="15" t="n"/>
      <c r="F21" s="15" t="n"/>
      <c r="G21" s="15" t="n"/>
      <c r="H21" s="15" t="inlineStr">
        <is>
          <t>WHAT USUALLY HAPPENS IN THIS MONTH</t>
        </is>
      </c>
    </row>
    <row r="22" ht="18" customHeight="1">
      <c r="A22" s="24">
        <f>IF(FYStart=0,"",EDATE(FYStart,0))</f>
        <v/>
      </c>
      <c r="B22" s="25" t="n">
        <v>1</v>
      </c>
      <c r="C22" s="26">
        <f>IF(SUM(B22:B33)=0,"",B22/SUM(B22:B33))</f>
        <v/>
      </c>
      <c r="D22" s="19">
        <f>IF(C22="",0,ROUND(PlannedIncome*C22,2))</f>
        <v/>
      </c>
      <c r="H22" s="27" t="n"/>
    </row>
    <row r="23" ht="18" customHeight="1">
      <c r="A23" s="24">
        <f>IF(FYStart=0,"",EDATE(FYStart,1))</f>
        <v/>
      </c>
      <c r="B23" s="25" t="n">
        <v>1</v>
      </c>
      <c r="C23" s="26">
        <f>IF(SUM(B22:B33)=0,"",B23/SUM(B22:B33))</f>
        <v/>
      </c>
      <c r="D23" s="19">
        <f>IF(C23="",0,ROUND(PlannedIncome*C23,2))</f>
        <v/>
      </c>
      <c r="H23" s="27" t="n"/>
    </row>
    <row r="24" ht="18" customHeight="1">
      <c r="A24" s="24">
        <f>IF(FYStart=0,"",EDATE(FYStart,2))</f>
        <v/>
      </c>
      <c r="B24" s="25" t="n">
        <v>1</v>
      </c>
      <c r="C24" s="26">
        <f>IF(SUM(B22:B33)=0,"",B24/SUM(B22:B33))</f>
        <v/>
      </c>
      <c r="D24" s="19">
        <f>IF(C24="",0,ROUND(PlannedIncome*C24,2))</f>
        <v/>
      </c>
      <c r="H24" s="27" t="n"/>
    </row>
    <row r="25" ht="18" customHeight="1">
      <c r="A25" s="24">
        <f>IF(FYStart=0,"",EDATE(FYStart,3))</f>
        <v/>
      </c>
      <c r="B25" s="25" t="n">
        <v>1</v>
      </c>
      <c r="C25" s="26">
        <f>IF(SUM(B22:B33)=0,"",B25/SUM(B22:B33))</f>
        <v/>
      </c>
      <c r="D25" s="19">
        <f>IF(C25="",0,ROUND(PlannedIncome*C25,2))</f>
        <v/>
      </c>
      <c r="H25" s="27" t="n"/>
    </row>
    <row r="26" ht="18" customHeight="1">
      <c r="A26" s="24">
        <f>IF(FYStart=0,"",EDATE(FYStart,4))</f>
        <v/>
      </c>
      <c r="B26" s="25" t="n">
        <v>1</v>
      </c>
      <c r="C26" s="26">
        <f>IF(SUM(B22:B33)=0,"",B26/SUM(B22:B33))</f>
        <v/>
      </c>
      <c r="D26" s="19">
        <f>IF(C26="",0,ROUND(PlannedIncome*C26,2))</f>
        <v/>
      </c>
      <c r="H26" s="27" t="n"/>
    </row>
    <row r="27" ht="18" customHeight="1">
      <c r="A27" s="24">
        <f>IF(FYStart=0,"",EDATE(FYStart,5))</f>
        <v/>
      </c>
      <c r="B27" s="25" t="n">
        <v>1</v>
      </c>
      <c r="C27" s="26">
        <f>IF(SUM(B22:B33)=0,"",B27/SUM(B22:B33))</f>
        <v/>
      </c>
      <c r="D27" s="19">
        <f>IF(C27="",0,ROUND(PlannedIncome*C27,2))</f>
        <v/>
      </c>
      <c r="H27" s="27" t="n"/>
    </row>
    <row r="28" ht="18" customHeight="1">
      <c r="A28" s="24">
        <f>IF(FYStart=0,"",EDATE(FYStart,6))</f>
        <v/>
      </c>
      <c r="B28" s="25" t="n">
        <v>1</v>
      </c>
      <c r="C28" s="26">
        <f>IF(SUM(B22:B33)=0,"",B28/SUM(B22:B33))</f>
        <v/>
      </c>
      <c r="D28" s="19">
        <f>IF(C28="",0,ROUND(PlannedIncome*C28,2))</f>
        <v/>
      </c>
      <c r="H28" s="27" t="n"/>
    </row>
    <row r="29" ht="18" customHeight="1">
      <c r="A29" s="24">
        <f>IF(FYStart=0,"",EDATE(FYStart,7))</f>
        <v/>
      </c>
      <c r="B29" s="25" t="n">
        <v>1</v>
      </c>
      <c r="C29" s="26">
        <f>IF(SUM(B22:B33)=0,"",B29/SUM(B22:B33))</f>
        <v/>
      </c>
      <c r="D29" s="19">
        <f>IF(C29="",0,ROUND(PlannedIncome*C29,2))</f>
        <v/>
      </c>
      <c r="H29" s="27" t="n"/>
    </row>
    <row r="30" ht="18" customHeight="1">
      <c r="A30" s="24">
        <f>IF(FYStart=0,"",EDATE(FYStart,8))</f>
        <v/>
      </c>
      <c r="B30" s="25" t="n">
        <v>1</v>
      </c>
      <c r="C30" s="26">
        <f>IF(SUM(B22:B33)=0,"",B30/SUM(B22:B33))</f>
        <v/>
      </c>
      <c r="D30" s="19">
        <f>IF(C30="",0,ROUND(PlannedIncome*C30,2))</f>
        <v/>
      </c>
      <c r="H30" s="27" t="n"/>
    </row>
    <row r="31" ht="18" customHeight="1">
      <c r="A31" s="24">
        <f>IF(FYStart=0,"",EDATE(FYStart,9))</f>
        <v/>
      </c>
      <c r="B31" s="25" t="n">
        <v>1</v>
      </c>
      <c r="C31" s="26">
        <f>IF(SUM(B22:B33)=0,"",B31/SUM(B22:B33))</f>
        <v/>
      </c>
      <c r="D31" s="19">
        <f>IF(C31="",0,ROUND(PlannedIncome*C31,2))</f>
        <v/>
      </c>
      <c r="H31" s="27" t="n"/>
    </row>
    <row r="32" ht="18" customHeight="1">
      <c r="A32" s="24">
        <f>IF(FYStart=0,"",EDATE(FYStart,10))</f>
        <v/>
      </c>
      <c r="B32" s="25" t="n">
        <v>1</v>
      </c>
      <c r="C32" s="26">
        <f>IF(SUM(B22:B33)=0,"",B32/SUM(B22:B33))</f>
        <v/>
      </c>
      <c r="D32" s="19">
        <f>IF(C32="",0,ROUND(PlannedIncome*C32,2))</f>
        <v/>
      </c>
      <c r="H32" s="27" t="n"/>
    </row>
    <row r="33" ht="18" customHeight="1">
      <c r="A33" s="24">
        <f>IF(FYStart=0,"",EDATE(FYStart,11))</f>
        <v/>
      </c>
      <c r="B33" s="25" t="n">
        <v>1</v>
      </c>
      <c r="C33" s="26">
        <f>IF(SUM(B22:B33)=0,"",B33/SUM(B22:B33))</f>
        <v/>
      </c>
      <c r="D33" s="19">
        <f>IF(C33="",0,ROUND(PlannedIncome*C33,2))</f>
        <v/>
      </c>
      <c r="H33" s="27" t="n"/>
    </row>
    <row r="34" ht="22" customHeight="1">
      <c r="A34" s="21" t="inlineStr">
        <is>
          <t>CHECK: THE TWELVE SHARES MUST ADD UP TO 100 PERCENT</t>
        </is>
      </c>
      <c r="B34" s="28">
        <f>SUM(B22:B33)</f>
        <v/>
      </c>
      <c r="C34" s="29">
        <f>IF(SUM(B22:B33)=0,"",SUM(C22:C33))</f>
        <v/>
      </c>
      <c r="D34" s="23">
        <f>SUM(D22:D33)</f>
        <v/>
      </c>
      <c r="E34" s="22" t="n"/>
      <c r="F34" s="22" t="n"/>
      <c r="G34" s="22" t="n"/>
      <c r="H34" s="22" t="n"/>
    </row>
    <row r="35" ht="29" customHeight="1">
      <c r="A35" s="12" t="inlineStr">
        <is>
          <t>Note: December and January are the two months that catch South African businesses every single year. Customers close, invoices sit unapproved until the middle of January, and the money that was due on 30 December arrives in February. Your rent, your salaries and your debit orders do not take a holiday. Suggested indices for those two months sit on the Reference sheet.</t>
        </is>
      </c>
    </row>
    <row r="37" ht="22" customHeight="1">
      <c r="A37" s="13" t="inlineStr">
        <is>
          <t>STEP 3: WHAT IT COSTS YOU TO DELIVER THE WORK</t>
        </is>
      </c>
      <c r="B37" s="14" t="n"/>
      <c r="C37" s="14" t="n"/>
      <c r="D37" s="14" t="n"/>
      <c r="E37" s="14" t="n"/>
      <c r="F37" s="14" t="n"/>
      <c r="G37" s="14" t="n"/>
      <c r="H37" s="14" t="n"/>
    </row>
    <row r="38" ht="29" customHeight="1">
      <c r="A38" s="12" t="inlineStr">
        <is>
          <t>Note: Cost of sales moves with your sales, so budget it as a percentage of income rather than a rand figure. If every R100 of work costs you R38 in materials and subcontractors, type 38 percent. The whole budget then flexes correctly when a month is busy or quiet.</t>
        </is>
      </c>
    </row>
    <row r="39" ht="26" customHeight="1">
      <c r="A39" s="15" t="inlineStr">
        <is>
          <t>COST OF SALES LINE</t>
        </is>
      </c>
      <c r="B39" s="15" t="inlineStr">
        <is>
          <t>PERCENTAGE OF INCOME</t>
        </is>
      </c>
      <c r="C39" s="15" t="inlineStr">
        <is>
          <t>PLANNED COST FOR THE YEAR</t>
        </is>
      </c>
      <c r="D39" s="15" t="inlineStr">
        <is>
          <t>PLANNED MONTHLY AVERAGE</t>
        </is>
      </c>
      <c r="E39" s="15" t="n"/>
      <c r="F39" s="15" t="n"/>
      <c r="G39" s="15" t="n"/>
      <c r="H39" s="15" t="inlineStr">
        <is>
          <t>NOTES</t>
        </is>
      </c>
    </row>
    <row r="40" ht="18" customHeight="1">
      <c r="A40" s="16" t="inlineStr">
        <is>
          <t>Stock and materials used</t>
        </is>
      </c>
      <c r="B40" s="18" t="n">
        <v>0</v>
      </c>
      <c r="C40" s="19">
        <f>ROUND(PlannedIncome*B40,2)</f>
        <v/>
      </c>
      <c r="D40" s="19">
        <f>C40/12</f>
        <v/>
      </c>
      <c r="H40" s="11" t="inlineStr">
        <is>
          <t>What the goods cost you before you added anything.</t>
        </is>
      </c>
    </row>
    <row r="41" ht="28" customHeight="1">
      <c r="A41" s="16" t="inlineStr">
        <is>
          <t>Direct labour and subcontractors</t>
        </is>
      </c>
      <c r="B41" s="18" t="n">
        <v>0</v>
      </c>
      <c r="C41" s="19">
        <f>ROUND(PlannedIncome*B41,2)</f>
        <v/>
      </c>
      <c r="D41" s="19">
        <f>C41/12</f>
        <v/>
      </c>
      <c r="H41" s="11" t="inlineStr">
        <is>
          <t>Only the people who do the work you sell. Office staff belong in operating expenses.</t>
        </is>
      </c>
    </row>
    <row r="42" ht="18" customHeight="1">
      <c r="A42" s="16" t="inlineStr">
        <is>
          <t>Delivery, courier and logistics</t>
        </is>
      </c>
      <c r="B42" s="18" t="n">
        <v>0</v>
      </c>
      <c r="C42" s="19">
        <f>ROUND(PlannedIncome*B42,2)</f>
        <v/>
      </c>
      <c r="D42" s="19">
        <f>C42/12</f>
        <v/>
      </c>
      <c r="H42" s="11" t="inlineStr">
        <is>
          <t>Getting the work or the goods to the customer.</t>
        </is>
      </c>
    </row>
    <row r="43" ht="18" customHeight="1">
      <c r="A43" s="16" t="inlineStr">
        <is>
          <t>Packaging and consumables</t>
        </is>
      </c>
      <c r="B43" s="18" t="n">
        <v>0</v>
      </c>
      <c r="C43" s="19">
        <f>ROUND(PlannedIncome*B43,2)</f>
        <v/>
      </c>
      <c r="D43" s="19">
        <f>C43/12</f>
        <v/>
      </c>
      <c r="H43" s="11" t="inlineStr">
        <is>
          <t>Boxes, bags, tape, gloves, blades, thread.</t>
        </is>
      </c>
    </row>
    <row r="44" ht="18" customHeight="1">
      <c r="A44" s="16" t="inlineStr">
        <is>
          <t>Other direct costs</t>
        </is>
      </c>
      <c r="B44" s="18" t="n">
        <v>0</v>
      </c>
      <c r="C44" s="19">
        <f>ROUND(PlannedIncome*B44,2)</f>
        <v/>
      </c>
      <c r="D44" s="19">
        <f>C44/12</f>
        <v/>
      </c>
      <c r="H44" s="11" t="inlineStr">
        <is>
          <t>Anything else that only happens because you made a sale.</t>
        </is>
      </c>
    </row>
    <row r="45" ht="22" customHeight="1">
      <c r="A45" s="21" t="inlineStr">
        <is>
          <t>TOTAL COST OF SALES</t>
        </is>
      </c>
      <c r="B45" s="29">
        <f>SUM(B40:B44)</f>
        <v/>
      </c>
      <c r="C45" s="23">
        <f>SUM(C40:C44)</f>
        <v/>
      </c>
      <c r="D45" s="23">
        <f>C45/12</f>
        <v/>
      </c>
      <c r="E45" s="22" t="n"/>
      <c r="F45" s="22" t="n"/>
      <c r="G45" s="22" t="n"/>
      <c r="H45" s="22" t="n"/>
    </row>
    <row r="46" ht="22" customHeight="1">
      <c r="A46" s="30" t="inlineStr">
        <is>
          <t>PLANNED GROSS PROFIT AND GROSS MARGIN</t>
        </is>
      </c>
      <c r="B46" s="31">
        <f>1-B45</f>
        <v/>
      </c>
      <c r="C46" s="32">
        <f>PlannedIncome-C45</f>
        <v/>
      </c>
      <c r="D46" s="32">
        <f>C46/12</f>
        <v/>
      </c>
      <c r="E46" s="33" t="n"/>
      <c r="F46" s="33" t="n"/>
      <c r="G46" s="33" t="n"/>
      <c r="H46" s="33" t="n"/>
    </row>
    <row r="47" ht="29" customHeight="1">
      <c r="A47" s="12" t="inlineStr">
        <is>
          <t>Note: Gross margin is what is left out of every rand of sales before you pay a single fixed cost. It is the number that decides whether the business can carry your rent and your salaries at all. If the figure above is under 20 percent, look at your pricing before you look at anything else.</t>
        </is>
      </c>
    </row>
    <row r="49" ht="22" customHeight="1">
      <c r="A49" s="13" t="inlineStr">
        <is>
          <t>STEP 4: THE RATES AND FIGURES THAT DRIVE THE FORMULAS</t>
        </is>
      </c>
      <c r="B49" s="14" t="n"/>
      <c r="C49" s="14" t="n"/>
      <c r="D49" s="14" t="n"/>
      <c r="E49" s="14" t="n"/>
      <c r="F49" s="14" t="n"/>
      <c r="G49" s="14" t="n"/>
      <c r="H49" s="14" t="n"/>
    </row>
    <row r="50" ht="26" customHeight="1">
      <c r="A50" s="15" t="inlineStr">
        <is>
          <t>FIGURE</t>
        </is>
      </c>
      <c r="B50" s="15" t="inlineStr">
        <is>
          <t>AMOUNT OR RATE</t>
        </is>
      </c>
      <c r="C50" s="15" t="n"/>
      <c r="D50" s="15" t="n"/>
      <c r="E50" s="15" t="n"/>
      <c r="F50" s="15" t="n"/>
      <c r="G50" s="15" t="n"/>
      <c r="H50" s="15" t="inlineStr">
        <is>
          <t>WHAT IT DRIVES, AND WHERE IT COMES FROM</t>
        </is>
      </c>
    </row>
    <row r="51" ht="39.5" customHeight="1">
      <c r="A51" s="16" t="inlineStr">
        <is>
          <t>VAT rate</t>
        </is>
      </c>
      <c r="B51" s="34" t="n">
        <v>0.15</v>
      </c>
      <c r="H51" s="11" t="inlineStr">
        <is>
          <t>15 percent. Only charge it if you are registered. Keep VAT out of the budget lines: the VAT you charge is not income and the VAT you claim is not an expense.</t>
        </is>
      </c>
    </row>
    <row r="52" ht="51" customHeight="1">
      <c r="A52" s="16" t="inlineStr">
        <is>
          <t>Company income tax rate</t>
        </is>
      </c>
      <c r="B52" s="34" t="n">
        <v>0.27</v>
      </c>
      <c r="H52" s="11" t="inlineStr">
        <is>
          <t>27 percent for a (Pty) Ltd or a CC, not 28. This drives the tax block at the bottom of the Annual Budget sheet. If you qualify as a Small Business Corporation or you elected turnover tax, use the scales on template B7 instead.</t>
        </is>
      </c>
    </row>
    <row r="53" ht="28" customHeight="1">
      <c r="A53" s="16" t="inlineStr">
        <is>
          <t>UIF, the employee share</t>
        </is>
      </c>
      <c r="B53" s="34" t="n">
        <v>0.01</v>
      </c>
      <c r="H53" s="11" t="inlineStr">
        <is>
          <t>1 percent, deducted from the employee. It is part of the gross pay you already budgeted, so it is not added again here.</t>
        </is>
      </c>
    </row>
    <row r="54" ht="28" customHeight="1">
      <c r="A54" s="16" t="inlineStr">
        <is>
          <t>UIF, the employer share</t>
        </is>
      </c>
      <c r="B54" s="34" t="n">
        <v>0.01</v>
      </c>
      <c r="H54" s="11" t="inlineStr">
        <is>
          <t>1 percent, your cost on top of the wage. This is the part the sheet adds.</t>
        </is>
      </c>
    </row>
    <row r="55" ht="28" customHeight="1">
      <c r="A55" s="16" t="inlineStr">
        <is>
          <t>UIF monthly earnings ceiling per employee</t>
        </is>
      </c>
      <c r="B55" s="17" t="n">
        <v>17712</v>
      </c>
      <c r="H55" s="11" t="inlineStr">
        <is>
          <t>Earnings above R17 712 a month are ignored, so the most either side pays is R177.12 per employee per month.</t>
        </is>
      </c>
    </row>
    <row r="56" ht="28" customHeight="1">
      <c r="A56" s="16" t="inlineStr">
        <is>
          <t>Number of people you expect to pay</t>
        </is>
      </c>
      <c r="B56" s="35" t="n">
        <v>0</v>
      </c>
      <c r="H56" s="11" t="inlineStr">
        <is>
          <t>Used with the ceiling above to cap the UIF calculation. Leave it at 0 if you have no employees and the UIF line stays at zero.</t>
        </is>
      </c>
    </row>
    <row r="57" ht="18" customHeight="1">
      <c r="A57" s="16" t="inlineStr">
        <is>
          <t>Skills development levy rate</t>
        </is>
      </c>
      <c r="B57" s="34" t="n">
        <v>0.01</v>
      </c>
      <c r="H57" s="11" t="inlineStr">
        <is>
          <t>1 percent of payroll.</t>
        </is>
      </c>
    </row>
    <row r="58" ht="51" customHeight="1">
      <c r="A58" s="16" t="inlineStr">
        <is>
          <t>Payroll level at which SDL starts</t>
        </is>
      </c>
      <c r="B58" s="17" t="n">
        <v>500000</v>
      </c>
      <c r="H58" s="11" t="inlineStr">
        <is>
          <t>SDL only becomes payable once your total payroll for the year passes R500 000. Below that you are exempt and you do not register. The sheet checks your own budgeted payroll against this figure and switches the levy on by itself.</t>
        </is>
      </c>
    </row>
    <row r="59" ht="51" customHeight="1">
      <c r="A59" s="16" t="inlineStr">
        <is>
          <t>COIDA assessment for the year</t>
        </is>
      </c>
      <c r="B59" s="17" t="n"/>
      <c r="H59" s="11" t="inlineStr">
        <is>
          <t>The Compensation Fund charges an annual assessment, not a fixed fee: total annual earnings divided by 100, times the tariff for your industry. Earnings above R668 000 per employee a year are ignored from 1 March 2026. Register within 7 days of your first employee.</t>
        </is>
      </c>
    </row>
    <row r="60" ht="39.5" customHeight="1">
      <c r="A60" s="16" t="inlineStr">
        <is>
          <t>Month of your financial year in which you pay COIDA</t>
        </is>
      </c>
      <c r="B60" s="35" t="inlineStr">
        <is>
          <t>3</t>
        </is>
      </c>
      <c r="H60" s="11" t="inlineStr">
        <is>
          <t>1 is the first month of your financial year. The COIDA assessment lands in that month only, which is how it really hits your bank account.</t>
        </is>
      </c>
    </row>
    <row r="62" ht="17.5" customHeight="1">
      <c r="A62" s="12" t="inlineStr">
        <is>
          <t>Note: rates, thresholds and fees quoted in this template were correct on 09 August 2026. Confirm the current figures on sars.gov.za, cipc.co.za or labour.gov.za before you rely on them.</t>
        </is>
      </c>
    </row>
    <row r="63" ht="29" customHeight="1">
      <c r="A63" s="12" t="inlineStr">
        <is>
          <t>Note: VAT is 15%. Only charge VAT if you are registered for VAT with SARS. Registration is compulsory once your taxable turnover passes R 2 300 000 in any 12 month period, and voluntary from R 120 000. If you are not registered, delete the VAT line and do not call this document a tax invoice.</t>
        </is>
      </c>
    </row>
  </sheetData>
  <mergeCells count="18">
    <mergeCell ref="A9:H9"/>
    <mergeCell ref="G4:H4"/>
    <mergeCell ref="A62:H62"/>
    <mergeCell ref="A35:H35"/>
    <mergeCell ref="A20:H20"/>
    <mergeCell ref="A38:H38"/>
    <mergeCell ref="A2:H2"/>
    <mergeCell ref="A63:H63"/>
    <mergeCell ref="A10:H10"/>
    <mergeCell ref="G5:H5"/>
    <mergeCell ref="A19:H19"/>
    <mergeCell ref="E7:H7"/>
    <mergeCell ref="A49:H49"/>
    <mergeCell ref="G6:H6"/>
    <mergeCell ref="A1:H1"/>
    <mergeCell ref="A37:H37"/>
    <mergeCell ref="A47:H47"/>
    <mergeCell ref="A8:H8"/>
  </mergeCells>
  <dataValidations count="1">
    <dataValidation sqref="B60" showDropDown="0" showInputMessage="1" showErrorMessage="1" allowBlank="1" errorTitle="Choose from the list" error="Pick one of the options in the dropdown." promptTitle="Select" prompt="Which month of your financial year do you pay the COIDA assessment in?" type="list">
      <formula1>"1,2,3,4,5,6,7,8,9,10,11,12"</formula1>
    </dataValidation>
  </dataValidation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2.xml><?xml version="1.0" encoding="utf-8"?>
<worksheet xmlns="http://schemas.openxmlformats.org/spreadsheetml/2006/main">
  <sheetPr>
    <tabColor rgb="00D7B428"/>
    <outlinePr summaryBelow="1" summaryRight="1"/>
    <pageSetUpPr fitToPage="1"/>
  </sheetPr>
  <dimension ref="A1:P74"/>
  <sheetViews>
    <sheetView showGridLines="0" workbookViewId="0">
      <pane xSplit="1" ySplit="10" topLeftCell="B11" activePane="bottomRight" state="frozen"/>
      <selection pane="topRight"/>
      <selection pane="bottomLeft"/>
      <selection pane="bottomRight"/>
      <selection pane="bottomLeft"/>
      <selection pane="bottomRight" activeCell="A1" sqref="A1"/>
    </sheetView>
  </sheetViews>
  <sheetFormatPr baseColWidth="8" defaultRowHeight="15"/>
  <cols>
    <col width="48"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6" customWidth="1" min="14" max="14"/>
    <col width="16" customWidth="1" min="15" max="15"/>
    <col width="52" customWidth="1" min="16" max="16"/>
  </cols>
  <sheetData>
    <row r="1" ht="26" customHeight="1">
      <c r="A1" s="1" t="inlineStr">
        <is>
          <t>ANNUAL OPERATING BUDGET</t>
        </is>
      </c>
    </row>
    <row r="2" ht="14" customHeight="1">
      <c r="A2" s="2" t="inlineStr">
        <is>
          <t>Twelve months across, with a live gross margin, a live net margin and the revenue you need every month just to break even.</t>
        </is>
      </c>
    </row>
    <row r="3" ht="4" customHeight="1">
      <c r="A3" s="3" t="n"/>
      <c r="B3" s="3" t="n"/>
      <c r="C3" s="3" t="n"/>
      <c r="D3" s="3" t="n"/>
      <c r="E3" s="3" t="n"/>
      <c r="F3" s="3" t="n"/>
      <c r="G3" s="3" t="n"/>
      <c r="H3" s="3" t="n"/>
      <c r="I3" s="3" t="n"/>
      <c r="J3" s="3" t="n"/>
      <c r="K3" s="3" t="n"/>
      <c r="L3" s="3" t="n"/>
      <c r="M3" s="3" t="n"/>
      <c r="N3" s="3" t="n"/>
      <c r="O3" s="3" t="n"/>
      <c r="P3" s="3" t="n"/>
    </row>
    <row r="4" ht="15" customHeight="1">
      <c r="A4" s="4" t="inlineStr">
        <is>
          <t>[YOUR COMPANY NAME]</t>
        </is>
      </c>
      <c r="O4" s="5" t="inlineStr">
        <is>
          <t>[ Insert your logo in the space above ]</t>
        </is>
      </c>
    </row>
    <row r="5" ht="15" customHeight="1">
      <c r="A5" s="6" t="inlineStr">
        <is>
          <t>Reg No: [XXXX/XXXXXX/XX]</t>
        </is>
      </c>
      <c r="O5" s="5" t="inlineStr">
        <is>
          <t>VAT No: [4XXXXXXXXX] (if VAT registered)</t>
        </is>
      </c>
    </row>
    <row r="6" ht="15" customHeight="1">
      <c r="A6" s="6" t="inlineStr">
        <is>
          <t>[email@yourbusiness.co.za]</t>
        </is>
      </c>
      <c r="O6" s="5" t="inlineStr">
        <is>
          <t>[+27 XX XXX XXXX]</t>
        </is>
      </c>
    </row>
    <row r="7" ht="18" customHeight="1">
      <c r="A7" s="7" t="inlineStr">
        <is>
          <t>Financial year</t>
        </is>
      </c>
      <c r="B7" s="36">
        <f>IF(FYStart=0,"",FYStart)</f>
        <v/>
      </c>
      <c r="C7" s="36">
        <f>IF(FYStart=0,"",EDATE(FYStart,12)-1)</f>
        <v/>
      </c>
      <c r="D7" s="11" t="inlineStr">
        <is>
          <t>Both dates and every month heading below come from the start date you typed on the Year Plan sheet.</t>
        </is>
      </c>
    </row>
    <row r="8" ht="17.5" customHeight="1">
      <c r="A8" s="12" t="inlineStr">
        <is>
          <t>Note: How to use this sheet: type only in the white cells, which show in blue text. The shaded cells work themselves out, so leave them alone. Notes in grey italic are guidance and can be deleted before you send the document.</t>
        </is>
      </c>
    </row>
    <row r="9" ht="29" customHeight="1">
      <c r="A9" s="12" t="inlineStr">
        <is>
          <t>Note: The income and cost of sales rows are worked out from the Year Plan sheet, so change a growth percentage or a seasonality index there and the whole year moves. The operating expense rows are yours to type, month by month, because that is where the lumpy costs live: the annual insurance premium, the CIPC return, the December bonus.</t>
        </is>
      </c>
    </row>
    <row r="10" ht="26" customHeight="1">
      <c r="A10" s="15" t="inlineStr">
        <is>
          <t>CATEGORY</t>
        </is>
      </c>
      <c r="B10" s="37">
        <f>IF(FYStart=0,"",EDATE(FYStart,0))</f>
        <v/>
      </c>
      <c r="C10" s="37">
        <f>IF(FYStart=0,"",EDATE(FYStart,1))</f>
        <v/>
      </c>
      <c r="D10" s="37">
        <f>IF(FYStart=0,"",EDATE(FYStart,2))</f>
        <v/>
      </c>
      <c r="E10" s="37">
        <f>IF(FYStart=0,"",EDATE(FYStart,3))</f>
        <v/>
      </c>
      <c r="F10" s="37">
        <f>IF(FYStart=0,"",EDATE(FYStart,4))</f>
        <v/>
      </c>
      <c r="G10" s="37">
        <f>IF(FYStart=0,"",EDATE(FYStart,5))</f>
        <v/>
      </c>
      <c r="H10" s="37">
        <f>IF(FYStart=0,"",EDATE(FYStart,6))</f>
        <v/>
      </c>
      <c r="I10" s="37">
        <f>IF(FYStart=0,"",EDATE(FYStart,7))</f>
        <v/>
      </c>
      <c r="J10" s="37">
        <f>IF(FYStart=0,"",EDATE(FYStart,8))</f>
        <v/>
      </c>
      <c r="K10" s="37">
        <f>IF(FYStart=0,"",EDATE(FYStart,9))</f>
        <v/>
      </c>
      <c r="L10" s="37">
        <f>IF(FYStart=0,"",EDATE(FYStart,10))</f>
        <v/>
      </c>
      <c r="M10" s="37">
        <f>IF(FYStart=0,"",EDATE(FYStart,11))</f>
        <v/>
      </c>
      <c r="N10" s="15" t="inlineStr">
        <is>
          <t>TOTAL FOR THE YEAR</t>
        </is>
      </c>
      <c r="O10" s="15" t="inlineStr">
        <is>
          <t>MONTHLY AVERAGE</t>
        </is>
      </c>
      <c r="P10" s="15" t="inlineStr">
        <is>
          <t>NOTES</t>
        </is>
      </c>
    </row>
    <row r="11" ht="22" customHeight="1">
      <c r="A11" s="13" t="inlineStr">
        <is>
          <t>INCOME, SPREAD ACROSS THE YEAR BY THE SEASONALITY PROFILE</t>
        </is>
      </c>
      <c r="B11" s="14" t="n"/>
      <c r="C11" s="14" t="n"/>
      <c r="D11" s="14" t="n"/>
      <c r="E11" s="14" t="n"/>
      <c r="F11" s="14" t="n"/>
      <c r="G11" s="14" t="n"/>
      <c r="H11" s="14" t="n"/>
      <c r="I11" s="14" t="n"/>
      <c r="J11" s="14" t="n"/>
      <c r="K11" s="14" t="n"/>
      <c r="L11" s="14" t="n"/>
      <c r="M11" s="14" t="n"/>
      <c r="N11" s="14" t="n"/>
      <c r="O11" s="14" t="n"/>
      <c r="P11" s="14" t="n"/>
    </row>
    <row r="12" ht="18" customHeight="1">
      <c r="A12" s="16" t="inlineStr">
        <is>
          <t>Product sales</t>
        </is>
      </c>
      <c r="B12" s="19">
        <f>IF('Year Plan'!C22="",0,ROUND('Year Plan'!E12*'Year Plan'!C22,2))</f>
        <v/>
      </c>
      <c r="C12" s="19">
        <f>IF('Year Plan'!C23="",0,ROUND('Year Plan'!E12*'Year Plan'!C23,2))</f>
        <v/>
      </c>
      <c r="D12" s="19">
        <f>IF('Year Plan'!C24="",0,ROUND('Year Plan'!E12*'Year Plan'!C24,2))</f>
        <v/>
      </c>
      <c r="E12" s="19">
        <f>IF('Year Plan'!C25="",0,ROUND('Year Plan'!E12*'Year Plan'!C25,2))</f>
        <v/>
      </c>
      <c r="F12" s="19">
        <f>IF('Year Plan'!C26="",0,ROUND('Year Plan'!E12*'Year Plan'!C26,2))</f>
        <v/>
      </c>
      <c r="G12" s="19">
        <f>IF('Year Plan'!C27="",0,ROUND('Year Plan'!E12*'Year Plan'!C27,2))</f>
        <v/>
      </c>
      <c r="H12" s="19">
        <f>IF('Year Plan'!C28="",0,ROUND('Year Plan'!E12*'Year Plan'!C28,2))</f>
        <v/>
      </c>
      <c r="I12" s="19">
        <f>IF('Year Plan'!C29="",0,ROUND('Year Plan'!E12*'Year Plan'!C29,2))</f>
        <v/>
      </c>
      <c r="J12" s="19">
        <f>IF('Year Plan'!C30="",0,ROUND('Year Plan'!E12*'Year Plan'!C30,2))</f>
        <v/>
      </c>
      <c r="K12" s="19">
        <f>IF('Year Plan'!C31="",0,ROUND('Year Plan'!E12*'Year Plan'!C31,2))</f>
        <v/>
      </c>
      <c r="L12" s="19">
        <f>IF('Year Plan'!C32="",0,ROUND('Year Plan'!E12*'Year Plan'!C32,2))</f>
        <v/>
      </c>
      <c r="M12" s="19">
        <f>IF('Year Plan'!C33="",0,ROUND('Year Plan'!E12*'Year Plan'!C33,2))</f>
        <v/>
      </c>
      <c r="N12" s="19">
        <f>SUM(B12:M12)</f>
        <v/>
      </c>
      <c r="O12" s="19">
        <f>N12/12</f>
        <v/>
      </c>
    </row>
    <row r="13" ht="18" customHeight="1">
      <c r="A13" s="16" t="inlineStr">
        <is>
          <t>Service income</t>
        </is>
      </c>
      <c r="B13" s="19">
        <f>IF('Year Plan'!C22="",0,ROUND('Year Plan'!E13*'Year Plan'!C22,2))</f>
        <v/>
      </c>
      <c r="C13" s="19">
        <f>IF('Year Plan'!C23="",0,ROUND('Year Plan'!E13*'Year Plan'!C23,2))</f>
        <v/>
      </c>
      <c r="D13" s="19">
        <f>IF('Year Plan'!C24="",0,ROUND('Year Plan'!E13*'Year Plan'!C24,2))</f>
        <v/>
      </c>
      <c r="E13" s="19">
        <f>IF('Year Plan'!C25="",0,ROUND('Year Plan'!E13*'Year Plan'!C25,2))</f>
        <v/>
      </c>
      <c r="F13" s="19">
        <f>IF('Year Plan'!C26="",0,ROUND('Year Plan'!E13*'Year Plan'!C26,2))</f>
        <v/>
      </c>
      <c r="G13" s="19">
        <f>IF('Year Plan'!C27="",0,ROUND('Year Plan'!E13*'Year Plan'!C27,2))</f>
        <v/>
      </c>
      <c r="H13" s="19">
        <f>IF('Year Plan'!C28="",0,ROUND('Year Plan'!E13*'Year Plan'!C28,2))</f>
        <v/>
      </c>
      <c r="I13" s="19">
        <f>IF('Year Plan'!C29="",0,ROUND('Year Plan'!E13*'Year Plan'!C29,2))</f>
        <v/>
      </c>
      <c r="J13" s="19">
        <f>IF('Year Plan'!C30="",0,ROUND('Year Plan'!E13*'Year Plan'!C30,2))</f>
        <v/>
      </c>
      <c r="K13" s="19">
        <f>IF('Year Plan'!C31="",0,ROUND('Year Plan'!E13*'Year Plan'!C31,2))</f>
        <v/>
      </c>
      <c r="L13" s="19">
        <f>IF('Year Plan'!C32="",0,ROUND('Year Plan'!E13*'Year Plan'!C32,2))</f>
        <v/>
      </c>
      <c r="M13" s="19">
        <f>IF('Year Plan'!C33="",0,ROUND('Year Plan'!E13*'Year Plan'!C33,2))</f>
        <v/>
      </c>
      <c r="N13" s="19">
        <f>SUM(B13:M13)</f>
        <v/>
      </c>
      <c r="O13" s="19">
        <f>N13/12</f>
        <v/>
      </c>
    </row>
    <row r="14" ht="18" customHeight="1">
      <c r="A14" s="16" t="inlineStr">
        <is>
          <t>Contract and project income</t>
        </is>
      </c>
      <c r="B14" s="19">
        <f>IF('Year Plan'!C22="",0,ROUND('Year Plan'!E14*'Year Plan'!C22,2))</f>
        <v/>
      </c>
      <c r="C14" s="19">
        <f>IF('Year Plan'!C23="",0,ROUND('Year Plan'!E14*'Year Plan'!C23,2))</f>
        <v/>
      </c>
      <c r="D14" s="19">
        <f>IF('Year Plan'!C24="",0,ROUND('Year Plan'!E14*'Year Plan'!C24,2))</f>
        <v/>
      </c>
      <c r="E14" s="19">
        <f>IF('Year Plan'!C25="",0,ROUND('Year Plan'!E14*'Year Plan'!C25,2))</f>
        <v/>
      </c>
      <c r="F14" s="19">
        <f>IF('Year Plan'!C26="",0,ROUND('Year Plan'!E14*'Year Plan'!C26,2))</f>
        <v/>
      </c>
      <c r="G14" s="19">
        <f>IF('Year Plan'!C27="",0,ROUND('Year Plan'!E14*'Year Plan'!C27,2))</f>
        <v/>
      </c>
      <c r="H14" s="19">
        <f>IF('Year Plan'!C28="",0,ROUND('Year Plan'!E14*'Year Plan'!C28,2))</f>
        <v/>
      </c>
      <c r="I14" s="19">
        <f>IF('Year Plan'!C29="",0,ROUND('Year Plan'!E14*'Year Plan'!C29,2))</f>
        <v/>
      </c>
      <c r="J14" s="19">
        <f>IF('Year Plan'!C30="",0,ROUND('Year Plan'!E14*'Year Plan'!C30,2))</f>
        <v/>
      </c>
      <c r="K14" s="19">
        <f>IF('Year Plan'!C31="",0,ROUND('Year Plan'!E14*'Year Plan'!C31,2))</f>
        <v/>
      </c>
      <c r="L14" s="19">
        <f>IF('Year Plan'!C32="",0,ROUND('Year Plan'!E14*'Year Plan'!C32,2))</f>
        <v/>
      </c>
      <c r="M14" s="19">
        <f>IF('Year Plan'!C33="",0,ROUND('Year Plan'!E14*'Year Plan'!C33,2))</f>
        <v/>
      </c>
      <c r="N14" s="19">
        <f>SUM(B14:M14)</f>
        <v/>
      </c>
      <c r="O14" s="19">
        <f>N14/12</f>
        <v/>
      </c>
    </row>
    <row r="15" ht="18" customHeight="1">
      <c r="A15" s="16" t="inlineStr">
        <is>
          <t>Retainer and subscription income</t>
        </is>
      </c>
      <c r="B15" s="19">
        <f>IF('Year Plan'!C22="",0,ROUND('Year Plan'!E15*'Year Plan'!C22,2))</f>
        <v/>
      </c>
      <c r="C15" s="19">
        <f>IF('Year Plan'!C23="",0,ROUND('Year Plan'!E15*'Year Plan'!C23,2))</f>
        <v/>
      </c>
      <c r="D15" s="19">
        <f>IF('Year Plan'!C24="",0,ROUND('Year Plan'!E15*'Year Plan'!C24,2))</f>
        <v/>
      </c>
      <c r="E15" s="19">
        <f>IF('Year Plan'!C25="",0,ROUND('Year Plan'!E15*'Year Plan'!C25,2))</f>
        <v/>
      </c>
      <c r="F15" s="19">
        <f>IF('Year Plan'!C26="",0,ROUND('Year Plan'!E15*'Year Plan'!C26,2))</f>
        <v/>
      </c>
      <c r="G15" s="19">
        <f>IF('Year Plan'!C27="",0,ROUND('Year Plan'!E15*'Year Plan'!C27,2))</f>
        <v/>
      </c>
      <c r="H15" s="19">
        <f>IF('Year Plan'!C28="",0,ROUND('Year Plan'!E15*'Year Plan'!C28,2))</f>
        <v/>
      </c>
      <c r="I15" s="19">
        <f>IF('Year Plan'!C29="",0,ROUND('Year Plan'!E15*'Year Plan'!C29,2))</f>
        <v/>
      </c>
      <c r="J15" s="19">
        <f>IF('Year Plan'!C30="",0,ROUND('Year Plan'!E15*'Year Plan'!C30,2))</f>
        <v/>
      </c>
      <c r="K15" s="19">
        <f>IF('Year Plan'!C31="",0,ROUND('Year Plan'!E15*'Year Plan'!C31,2))</f>
        <v/>
      </c>
      <c r="L15" s="19">
        <f>IF('Year Plan'!C32="",0,ROUND('Year Plan'!E15*'Year Plan'!C32,2))</f>
        <v/>
      </c>
      <c r="M15" s="19">
        <f>IF('Year Plan'!C33="",0,ROUND('Year Plan'!E15*'Year Plan'!C33,2))</f>
        <v/>
      </c>
      <c r="N15" s="19">
        <f>SUM(B15:M15)</f>
        <v/>
      </c>
      <c r="O15" s="19">
        <f>N15/12</f>
        <v/>
      </c>
    </row>
    <row r="16" ht="18" customHeight="1">
      <c r="A16" s="16" t="inlineStr">
        <is>
          <t>Other income</t>
        </is>
      </c>
      <c r="B16" s="19">
        <f>IF('Year Plan'!C22="",0,ROUND('Year Plan'!E16*'Year Plan'!C22,2))</f>
        <v/>
      </c>
      <c r="C16" s="19">
        <f>IF('Year Plan'!C23="",0,ROUND('Year Plan'!E16*'Year Plan'!C23,2))</f>
        <v/>
      </c>
      <c r="D16" s="19">
        <f>IF('Year Plan'!C24="",0,ROUND('Year Plan'!E16*'Year Plan'!C24,2))</f>
        <v/>
      </c>
      <c r="E16" s="19">
        <f>IF('Year Plan'!C25="",0,ROUND('Year Plan'!E16*'Year Plan'!C25,2))</f>
        <v/>
      </c>
      <c r="F16" s="19">
        <f>IF('Year Plan'!C26="",0,ROUND('Year Plan'!E16*'Year Plan'!C26,2))</f>
        <v/>
      </c>
      <c r="G16" s="19">
        <f>IF('Year Plan'!C27="",0,ROUND('Year Plan'!E16*'Year Plan'!C27,2))</f>
        <v/>
      </c>
      <c r="H16" s="19">
        <f>IF('Year Plan'!C28="",0,ROUND('Year Plan'!E16*'Year Plan'!C28,2))</f>
        <v/>
      </c>
      <c r="I16" s="19">
        <f>IF('Year Plan'!C29="",0,ROUND('Year Plan'!E16*'Year Plan'!C29,2))</f>
        <v/>
      </c>
      <c r="J16" s="19">
        <f>IF('Year Plan'!C30="",0,ROUND('Year Plan'!E16*'Year Plan'!C30,2))</f>
        <v/>
      </c>
      <c r="K16" s="19">
        <f>IF('Year Plan'!C31="",0,ROUND('Year Plan'!E16*'Year Plan'!C31,2))</f>
        <v/>
      </c>
      <c r="L16" s="19">
        <f>IF('Year Plan'!C32="",0,ROUND('Year Plan'!E16*'Year Plan'!C32,2))</f>
        <v/>
      </c>
      <c r="M16" s="19">
        <f>IF('Year Plan'!C33="",0,ROUND('Year Plan'!E16*'Year Plan'!C33,2))</f>
        <v/>
      </c>
      <c r="N16" s="19">
        <f>SUM(B16:M16)</f>
        <v/>
      </c>
      <c r="O16" s="19">
        <f>N16/12</f>
        <v/>
      </c>
    </row>
    <row r="17" ht="28" customHeight="1">
      <c r="A17" s="38" t="inlineStr">
        <is>
          <t>TOTAL INCOME</t>
        </is>
      </c>
      <c r="B17" s="39">
        <f>SUM(B12:B16)</f>
        <v/>
      </c>
      <c r="C17" s="39">
        <f>SUM(C12:C16)</f>
        <v/>
      </c>
      <c r="D17" s="39">
        <f>SUM(D12:D16)</f>
        <v/>
      </c>
      <c r="E17" s="39">
        <f>SUM(E12:E16)</f>
        <v/>
      </c>
      <c r="F17" s="39">
        <f>SUM(F12:F16)</f>
        <v/>
      </c>
      <c r="G17" s="39">
        <f>SUM(G12:G16)</f>
        <v/>
      </c>
      <c r="H17" s="39">
        <f>SUM(H12:H16)</f>
        <v/>
      </c>
      <c r="I17" s="39">
        <f>SUM(I12:I16)</f>
        <v/>
      </c>
      <c r="J17" s="39">
        <f>SUM(J12:J16)</f>
        <v/>
      </c>
      <c r="K17" s="39">
        <f>SUM(K12:K16)</f>
        <v/>
      </c>
      <c r="L17" s="39">
        <f>SUM(L12:L16)</f>
        <v/>
      </c>
      <c r="M17" s="39">
        <f>SUM(M12:M16)</f>
        <v/>
      </c>
      <c r="N17" s="39">
        <f>SUM(B17:M17)</f>
        <v/>
      </c>
      <c r="O17" s="39">
        <f>N17/12</f>
        <v/>
      </c>
      <c r="P17" s="40" t="inlineStr">
        <is>
          <t>Exclude VAT. The VAT you charge belongs to SARS, not to you.</t>
        </is>
      </c>
    </row>
    <row r="19" ht="22" customHeight="1">
      <c r="A19" s="13" t="inlineStr">
        <is>
          <t>COST OF SALES, THE DIRECT COST OF WHAT YOU SELL</t>
        </is>
      </c>
      <c r="B19" s="14" t="n"/>
      <c r="C19" s="14" t="n"/>
      <c r="D19" s="14" t="n"/>
      <c r="E19" s="14" t="n"/>
      <c r="F19" s="14" t="n"/>
      <c r="G19" s="14" t="n"/>
      <c r="H19" s="14" t="n"/>
      <c r="I19" s="14" t="n"/>
      <c r="J19" s="14" t="n"/>
      <c r="K19" s="14" t="n"/>
      <c r="L19" s="14" t="n"/>
      <c r="M19" s="14" t="n"/>
      <c r="N19" s="14" t="n"/>
      <c r="O19" s="14" t="n"/>
      <c r="P19" s="14" t="n"/>
    </row>
    <row r="20" ht="18" customHeight="1">
      <c r="A20" s="16" t="inlineStr">
        <is>
          <t>Stock and materials used</t>
        </is>
      </c>
      <c r="B20" s="19">
        <f>ROUND('Year Plan'!B40*B17,2)</f>
        <v/>
      </c>
      <c r="C20" s="19">
        <f>ROUND('Year Plan'!B40*C17,2)</f>
        <v/>
      </c>
      <c r="D20" s="19">
        <f>ROUND('Year Plan'!B40*D17,2)</f>
        <v/>
      </c>
      <c r="E20" s="19">
        <f>ROUND('Year Plan'!B40*E17,2)</f>
        <v/>
      </c>
      <c r="F20" s="19">
        <f>ROUND('Year Plan'!B40*F17,2)</f>
        <v/>
      </c>
      <c r="G20" s="19">
        <f>ROUND('Year Plan'!B40*G17,2)</f>
        <v/>
      </c>
      <c r="H20" s="19">
        <f>ROUND('Year Plan'!B40*H17,2)</f>
        <v/>
      </c>
      <c r="I20" s="19">
        <f>ROUND('Year Plan'!B40*I17,2)</f>
        <v/>
      </c>
      <c r="J20" s="19">
        <f>ROUND('Year Plan'!B40*J17,2)</f>
        <v/>
      </c>
      <c r="K20" s="19">
        <f>ROUND('Year Plan'!B40*K17,2)</f>
        <v/>
      </c>
      <c r="L20" s="19">
        <f>ROUND('Year Plan'!B40*L17,2)</f>
        <v/>
      </c>
      <c r="M20" s="19">
        <f>ROUND('Year Plan'!B40*M17,2)</f>
        <v/>
      </c>
      <c r="N20" s="19">
        <f>SUM(B20:M20)</f>
        <v/>
      </c>
      <c r="O20" s="19">
        <f>N20/12</f>
        <v/>
      </c>
    </row>
    <row r="21" ht="18" customHeight="1">
      <c r="A21" s="16" t="inlineStr">
        <is>
          <t>Direct labour and subcontractors</t>
        </is>
      </c>
      <c r="B21" s="19">
        <f>ROUND('Year Plan'!B41*B17,2)</f>
        <v/>
      </c>
      <c r="C21" s="19">
        <f>ROUND('Year Plan'!B41*C17,2)</f>
        <v/>
      </c>
      <c r="D21" s="19">
        <f>ROUND('Year Plan'!B41*D17,2)</f>
        <v/>
      </c>
      <c r="E21" s="19">
        <f>ROUND('Year Plan'!B41*E17,2)</f>
        <v/>
      </c>
      <c r="F21" s="19">
        <f>ROUND('Year Plan'!B41*F17,2)</f>
        <v/>
      </c>
      <c r="G21" s="19">
        <f>ROUND('Year Plan'!B41*G17,2)</f>
        <v/>
      </c>
      <c r="H21" s="19">
        <f>ROUND('Year Plan'!B41*H17,2)</f>
        <v/>
      </c>
      <c r="I21" s="19">
        <f>ROUND('Year Plan'!B41*I17,2)</f>
        <v/>
      </c>
      <c r="J21" s="19">
        <f>ROUND('Year Plan'!B41*J17,2)</f>
        <v/>
      </c>
      <c r="K21" s="19">
        <f>ROUND('Year Plan'!B41*K17,2)</f>
        <v/>
      </c>
      <c r="L21" s="19">
        <f>ROUND('Year Plan'!B41*L17,2)</f>
        <v/>
      </c>
      <c r="M21" s="19">
        <f>ROUND('Year Plan'!B41*M17,2)</f>
        <v/>
      </c>
      <c r="N21" s="19">
        <f>SUM(B21:M21)</f>
        <v/>
      </c>
      <c r="O21" s="19">
        <f>N21/12</f>
        <v/>
      </c>
    </row>
    <row r="22" ht="18" customHeight="1">
      <c r="A22" s="16" t="inlineStr">
        <is>
          <t>Delivery, courier and logistics</t>
        </is>
      </c>
      <c r="B22" s="19">
        <f>ROUND('Year Plan'!B42*B17,2)</f>
        <v/>
      </c>
      <c r="C22" s="19">
        <f>ROUND('Year Plan'!B42*C17,2)</f>
        <v/>
      </c>
      <c r="D22" s="19">
        <f>ROUND('Year Plan'!B42*D17,2)</f>
        <v/>
      </c>
      <c r="E22" s="19">
        <f>ROUND('Year Plan'!B42*E17,2)</f>
        <v/>
      </c>
      <c r="F22" s="19">
        <f>ROUND('Year Plan'!B42*F17,2)</f>
        <v/>
      </c>
      <c r="G22" s="19">
        <f>ROUND('Year Plan'!B42*G17,2)</f>
        <v/>
      </c>
      <c r="H22" s="19">
        <f>ROUND('Year Plan'!B42*H17,2)</f>
        <v/>
      </c>
      <c r="I22" s="19">
        <f>ROUND('Year Plan'!B42*I17,2)</f>
        <v/>
      </c>
      <c r="J22" s="19">
        <f>ROUND('Year Plan'!B42*J17,2)</f>
        <v/>
      </c>
      <c r="K22" s="19">
        <f>ROUND('Year Plan'!B42*K17,2)</f>
        <v/>
      </c>
      <c r="L22" s="19">
        <f>ROUND('Year Plan'!B42*L17,2)</f>
        <v/>
      </c>
      <c r="M22" s="19">
        <f>ROUND('Year Plan'!B42*M17,2)</f>
        <v/>
      </c>
      <c r="N22" s="19">
        <f>SUM(B22:M22)</f>
        <v/>
      </c>
      <c r="O22" s="19">
        <f>N22/12</f>
        <v/>
      </c>
    </row>
    <row r="23" ht="18" customHeight="1">
      <c r="A23" s="16" t="inlineStr">
        <is>
          <t>Packaging and consumables</t>
        </is>
      </c>
      <c r="B23" s="19">
        <f>ROUND('Year Plan'!B43*B17,2)</f>
        <v/>
      </c>
      <c r="C23" s="19">
        <f>ROUND('Year Plan'!B43*C17,2)</f>
        <v/>
      </c>
      <c r="D23" s="19">
        <f>ROUND('Year Plan'!B43*D17,2)</f>
        <v/>
      </c>
      <c r="E23" s="19">
        <f>ROUND('Year Plan'!B43*E17,2)</f>
        <v/>
      </c>
      <c r="F23" s="19">
        <f>ROUND('Year Plan'!B43*F17,2)</f>
        <v/>
      </c>
      <c r="G23" s="19">
        <f>ROUND('Year Plan'!B43*G17,2)</f>
        <v/>
      </c>
      <c r="H23" s="19">
        <f>ROUND('Year Plan'!B43*H17,2)</f>
        <v/>
      </c>
      <c r="I23" s="19">
        <f>ROUND('Year Plan'!B43*I17,2)</f>
        <v/>
      </c>
      <c r="J23" s="19">
        <f>ROUND('Year Plan'!B43*J17,2)</f>
        <v/>
      </c>
      <c r="K23" s="19">
        <f>ROUND('Year Plan'!B43*K17,2)</f>
        <v/>
      </c>
      <c r="L23" s="19">
        <f>ROUND('Year Plan'!B43*L17,2)</f>
        <v/>
      </c>
      <c r="M23" s="19">
        <f>ROUND('Year Plan'!B43*M17,2)</f>
        <v/>
      </c>
      <c r="N23" s="19">
        <f>SUM(B23:M23)</f>
        <v/>
      </c>
      <c r="O23" s="19">
        <f>N23/12</f>
        <v/>
      </c>
    </row>
    <row r="24" ht="18" customHeight="1">
      <c r="A24" s="16" t="inlineStr">
        <is>
          <t>Other direct costs</t>
        </is>
      </c>
      <c r="B24" s="19">
        <f>ROUND('Year Plan'!B44*B17,2)</f>
        <v/>
      </c>
      <c r="C24" s="19">
        <f>ROUND('Year Plan'!B44*C17,2)</f>
        <v/>
      </c>
      <c r="D24" s="19">
        <f>ROUND('Year Plan'!B44*D17,2)</f>
        <v/>
      </c>
      <c r="E24" s="19">
        <f>ROUND('Year Plan'!B44*E17,2)</f>
        <v/>
      </c>
      <c r="F24" s="19">
        <f>ROUND('Year Plan'!B44*F17,2)</f>
        <v/>
      </c>
      <c r="G24" s="19">
        <f>ROUND('Year Plan'!B44*G17,2)</f>
        <v/>
      </c>
      <c r="H24" s="19">
        <f>ROUND('Year Plan'!B44*H17,2)</f>
        <v/>
      </c>
      <c r="I24" s="19">
        <f>ROUND('Year Plan'!B44*I17,2)</f>
        <v/>
      </c>
      <c r="J24" s="19">
        <f>ROUND('Year Plan'!B44*J17,2)</f>
        <v/>
      </c>
      <c r="K24" s="19">
        <f>ROUND('Year Plan'!B44*K17,2)</f>
        <v/>
      </c>
      <c r="L24" s="19">
        <f>ROUND('Year Plan'!B44*L17,2)</f>
        <v/>
      </c>
      <c r="M24" s="19">
        <f>ROUND('Year Plan'!B44*M17,2)</f>
        <v/>
      </c>
      <c r="N24" s="19">
        <f>SUM(B24:M24)</f>
        <v/>
      </c>
      <c r="O24" s="19">
        <f>N24/12</f>
        <v/>
      </c>
    </row>
    <row r="25" ht="22" customHeight="1">
      <c r="A25" s="41" t="inlineStr">
        <is>
          <t>TOTAL COST OF SALES</t>
        </is>
      </c>
      <c r="B25" s="42">
        <f>SUM(B20:B24)</f>
        <v/>
      </c>
      <c r="C25" s="42">
        <f>SUM(C20:C24)</f>
        <v/>
      </c>
      <c r="D25" s="42">
        <f>SUM(D20:D24)</f>
        <v/>
      </c>
      <c r="E25" s="42">
        <f>SUM(E20:E24)</f>
        <v/>
      </c>
      <c r="F25" s="42">
        <f>SUM(F20:F24)</f>
        <v/>
      </c>
      <c r="G25" s="42">
        <f>SUM(G20:G24)</f>
        <v/>
      </c>
      <c r="H25" s="42">
        <f>SUM(H20:H24)</f>
        <v/>
      </c>
      <c r="I25" s="42">
        <f>SUM(I20:I24)</f>
        <v/>
      </c>
      <c r="J25" s="42">
        <f>SUM(J20:J24)</f>
        <v/>
      </c>
      <c r="K25" s="42">
        <f>SUM(K20:K24)</f>
        <v/>
      </c>
      <c r="L25" s="42">
        <f>SUM(L20:L24)</f>
        <v/>
      </c>
      <c r="M25" s="42">
        <f>SUM(M20:M24)</f>
        <v/>
      </c>
      <c r="N25" s="42">
        <f>SUM(B25:M25)</f>
        <v/>
      </c>
      <c r="O25" s="42">
        <f>N25/12</f>
        <v/>
      </c>
      <c r="P25" s="22" t="n"/>
    </row>
    <row r="26" ht="22" customHeight="1">
      <c r="A26" s="30" t="inlineStr">
        <is>
          <t>GROSS PROFIT</t>
        </is>
      </c>
      <c r="B26" s="32">
        <f>B17-B25</f>
        <v/>
      </c>
      <c r="C26" s="32">
        <f>C17-C25</f>
        <v/>
      </c>
      <c r="D26" s="32">
        <f>D17-D25</f>
        <v/>
      </c>
      <c r="E26" s="32">
        <f>E17-E25</f>
        <v/>
      </c>
      <c r="F26" s="32">
        <f>F17-F25</f>
        <v/>
      </c>
      <c r="G26" s="32">
        <f>G17-G25</f>
        <v/>
      </c>
      <c r="H26" s="32">
        <f>H17-H25</f>
        <v/>
      </c>
      <c r="I26" s="32">
        <f>I17-I25</f>
        <v/>
      </c>
      <c r="J26" s="32">
        <f>J17-J25</f>
        <v/>
      </c>
      <c r="K26" s="32">
        <f>K17-K25</f>
        <v/>
      </c>
      <c r="L26" s="32">
        <f>L17-L25</f>
        <v/>
      </c>
      <c r="M26" s="32">
        <f>M17-M25</f>
        <v/>
      </c>
      <c r="N26" s="32">
        <f>N17-N25</f>
        <v/>
      </c>
      <c r="O26" s="32">
        <f>N26/12</f>
        <v/>
      </c>
      <c r="P26" s="33" t="n"/>
    </row>
    <row r="27" ht="28" customHeight="1">
      <c r="A27" s="30" t="inlineStr">
        <is>
          <t>GROSS PROFIT MARGIN</t>
        </is>
      </c>
      <c r="B27" s="31">
        <f>IF(B17=0,"",B26/B17)</f>
        <v/>
      </c>
      <c r="C27" s="31">
        <f>IF(C17=0,"",C26/C17)</f>
        <v/>
      </c>
      <c r="D27" s="31">
        <f>IF(D17=0,"",D26/D17)</f>
        <v/>
      </c>
      <c r="E27" s="31">
        <f>IF(E17=0,"",E26/E17)</f>
        <v/>
      </c>
      <c r="F27" s="31">
        <f>IF(F17=0,"",F26/F17)</f>
        <v/>
      </c>
      <c r="G27" s="31">
        <f>IF(G17=0,"",G26/G17)</f>
        <v/>
      </c>
      <c r="H27" s="31">
        <f>IF(H17=0,"",H26/H17)</f>
        <v/>
      </c>
      <c r="I27" s="31">
        <f>IF(I17=0,"",I26/I17)</f>
        <v/>
      </c>
      <c r="J27" s="31">
        <f>IF(J17=0,"",J26/J17)</f>
        <v/>
      </c>
      <c r="K27" s="31">
        <f>IF(K17=0,"",K26/K17)</f>
        <v/>
      </c>
      <c r="L27" s="31">
        <f>IF(L17=0,"",L26/L17)</f>
        <v/>
      </c>
      <c r="M27" s="31">
        <f>IF(M17=0,"",M26/M17)</f>
        <v/>
      </c>
      <c r="N27" s="31">
        <f>IF(N17=0,"",N26/N17)</f>
        <v/>
      </c>
      <c r="O27" s="33" t="n"/>
      <c r="P27" s="43" t="inlineStr">
        <is>
          <t>Out of every rand of sales, this is what is left before you pay a single fixed cost.</t>
        </is>
      </c>
    </row>
    <row r="29" ht="22" customHeight="1">
      <c r="A29" s="13" t="inlineStr">
        <is>
          <t>OPERATING EXPENSES, NAMED EXACTLY AS THEY ARE ON THE PROFIT AND LOSS, TEMPLATE B7</t>
        </is>
      </c>
      <c r="B29" s="14" t="n"/>
      <c r="C29" s="14" t="n"/>
      <c r="D29" s="14" t="n"/>
      <c r="E29" s="14" t="n"/>
      <c r="F29" s="14" t="n"/>
      <c r="G29" s="14" t="n"/>
      <c r="H29" s="14" t="n"/>
      <c r="I29" s="14" t="n"/>
      <c r="J29" s="14" t="n"/>
      <c r="K29" s="14" t="n"/>
      <c r="L29" s="14" t="n"/>
      <c r="M29" s="14" t="n"/>
      <c r="N29" s="14" t="n"/>
      <c r="O29" s="14" t="n"/>
      <c r="P29" s="14" t="n"/>
    </row>
    <row r="30" ht="39.5" customHeight="1">
      <c r="A30" s="16" t="inlineStr">
        <is>
          <t>Salaries, wages and staff costs</t>
        </is>
      </c>
      <c r="B30" s="17" t="n"/>
      <c r="C30" s="17" t="n"/>
      <c r="D30" s="17" t="n"/>
      <c r="E30" s="17" t="n"/>
      <c r="F30" s="17" t="n"/>
      <c r="G30" s="17" t="n"/>
      <c r="H30" s="17" t="n"/>
      <c r="I30" s="17" t="n"/>
      <c r="J30" s="17" t="n"/>
      <c r="K30" s="17" t="n"/>
      <c r="L30" s="17" t="n"/>
      <c r="M30" s="17" t="n"/>
      <c r="N30" s="19">
        <f>SUM(B30:M30)</f>
        <v/>
      </c>
      <c r="O30" s="19">
        <f>N30/12</f>
        <v/>
      </c>
      <c r="P30" s="11" t="inlineStr">
        <is>
          <t>Gross pay before PAYE and UIF come off. The national minimum wage is R30.23 for every ordinary hour worked from 1 March 2026.</t>
        </is>
      </c>
    </row>
    <row r="31" ht="74" customHeight="1">
      <c r="A31" s="16" t="inlineStr">
        <is>
          <t>UIF, SDL and COIDA</t>
        </is>
      </c>
      <c r="B31" s="19">
        <f>ROUND(MIN(B30,UIFCeiling*Headcount)*UIFEmployer,2)+IF(N30&gt;SDLThreshold,ROUND(B30*SDLRate,2),0)+IF(CoidaMonth*1=1,CoidaAmount,0)</f>
        <v/>
      </c>
      <c r="C31" s="19">
        <f>ROUND(MIN(C30,UIFCeiling*Headcount)*UIFEmployer,2)+IF(N30&gt;SDLThreshold,ROUND(C30*SDLRate,2),0)+IF(CoidaMonth*1=2,CoidaAmount,0)</f>
        <v/>
      </c>
      <c r="D31" s="19">
        <f>ROUND(MIN(D30,UIFCeiling*Headcount)*UIFEmployer,2)+IF(N30&gt;SDLThreshold,ROUND(D30*SDLRate,2),0)+IF(CoidaMonth*1=3,CoidaAmount,0)</f>
        <v/>
      </c>
      <c r="E31" s="19">
        <f>ROUND(MIN(E30,UIFCeiling*Headcount)*UIFEmployer,2)+IF(N30&gt;SDLThreshold,ROUND(E30*SDLRate,2),0)+IF(CoidaMonth*1=4,CoidaAmount,0)</f>
        <v/>
      </c>
      <c r="F31" s="19">
        <f>ROUND(MIN(F30,UIFCeiling*Headcount)*UIFEmployer,2)+IF(N30&gt;SDLThreshold,ROUND(F30*SDLRate,2),0)+IF(CoidaMonth*1=5,CoidaAmount,0)</f>
        <v/>
      </c>
      <c r="G31" s="19">
        <f>ROUND(MIN(G30,UIFCeiling*Headcount)*UIFEmployer,2)+IF(N30&gt;SDLThreshold,ROUND(G30*SDLRate,2),0)+IF(CoidaMonth*1=6,CoidaAmount,0)</f>
        <v/>
      </c>
      <c r="H31" s="19">
        <f>ROUND(MIN(H30,UIFCeiling*Headcount)*UIFEmployer,2)+IF(N30&gt;SDLThreshold,ROUND(H30*SDLRate,2),0)+IF(CoidaMonth*1=7,CoidaAmount,0)</f>
        <v/>
      </c>
      <c r="I31" s="19">
        <f>ROUND(MIN(I30,UIFCeiling*Headcount)*UIFEmployer,2)+IF(N30&gt;SDLThreshold,ROUND(I30*SDLRate,2),0)+IF(CoidaMonth*1=8,CoidaAmount,0)</f>
        <v/>
      </c>
      <c r="J31" s="19">
        <f>ROUND(MIN(J30,UIFCeiling*Headcount)*UIFEmployer,2)+IF(N30&gt;SDLThreshold,ROUND(J30*SDLRate,2),0)+IF(CoidaMonth*1=9,CoidaAmount,0)</f>
        <v/>
      </c>
      <c r="K31" s="19">
        <f>ROUND(MIN(K30,UIFCeiling*Headcount)*UIFEmployer,2)+IF(N30&gt;SDLThreshold,ROUND(K30*SDLRate,2),0)+IF(CoidaMonth*1=10,CoidaAmount,0)</f>
        <v/>
      </c>
      <c r="L31" s="19">
        <f>ROUND(MIN(L30,UIFCeiling*Headcount)*UIFEmployer,2)+IF(N30&gt;SDLThreshold,ROUND(L30*SDLRate,2),0)+IF(CoidaMonth*1=11,CoidaAmount,0)</f>
        <v/>
      </c>
      <c r="M31" s="19">
        <f>ROUND(MIN(M30,UIFCeiling*Headcount)*UIFEmployer,2)+IF(N30&gt;SDLThreshold,ROUND(M30*SDLRate,2),0)+IF(CoidaMonth*1=12,CoidaAmount,0)</f>
        <v/>
      </c>
      <c r="N31" s="19">
        <f>SUM(B31:M31)</f>
        <v/>
      </c>
      <c r="O31" s="19">
        <f>N31/12</f>
        <v/>
      </c>
      <c r="P31" s="11" t="inlineStr">
        <is>
          <t>Worked out for you: the employer 1 percent of UIF up to the R17 712 monthly ceiling per employee, plus SDL at 1 percent but only once your budgeted payroll for the year passes R500 000, plus the COIDA assessment in the month you chose. Change any of those figures on the Year Plan sheet.</t>
        </is>
      </c>
    </row>
    <row r="32" ht="28" customHeight="1">
      <c r="A32" s="16" t="inlineStr">
        <is>
          <t>Rent and municipal rates</t>
        </is>
      </c>
      <c r="B32" s="17" t="n"/>
      <c r="C32" s="17" t="n"/>
      <c r="D32" s="17" t="n"/>
      <c r="E32" s="17" t="n"/>
      <c r="F32" s="17" t="n"/>
      <c r="G32" s="17" t="n"/>
      <c r="H32" s="17" t="n"/>
      <c r="I32" s="17" t="n"/>
      <c r="J32" s="17" t="n"/>
      <c r="K32" s="17" t="n"/>
      <c r="L32" s="17" t="n"/>
      <c r="M32" s="17" t="n"/>
      <c r="N32" s="19">
        <f>SUM(B32:M32)</f>
        <v/>
      </c>
      <c r="O32" s="19">
        <f>N32/12</f>
        <v/>
      </c>
      <c r="P32" s="11" t="inlineStr">
        <is>
          <t>Rent, rates, refuse and the levy if you are in a sectional title unit.</t>
        </is>
      </c>
    </row>
    <row r="33" ht="51" customHeight="1">
      <c r="A33" s="16" t="inlineStr">
        <is>
          <t>Electricity, water and generator fuel</t>
        </is>
      </c>
      <c r="B33" s="17" t="n"/>
      <c r="C33" s="17" t="n"/>
      <c r="D33" s="17" t="n"/>
      <c r="E33" s="17" t="n"/>
      <c r="F33" s="17" t="n"/>
      <c r="G33" s="17" t="n"/>
      <c r="H33" s="17" t="n"/>
      <c r="I33" s="17" t="n"/>
      <c r="J33" s="17" t="n"/>
      <c r="K33" s="17" t="n"/>
      <c r="L33" s="17" t="n"/>
      <c r="M33" s="17" t="n"/>
      <c r="N33" s="19">
        <f>SUM(B33:M33)</f>
        <v/>
      </c>
      <c r="O33" s="19">
        <f>N33/12</f>
        <v/>
      </c>
      <c r="P33" s="11" t="inlineStr">
        <is>
          <t>Include the running cost of your backup power: diesel, or the monthly instalment and the replacement batteries on an inverter. It is a real monthly cost even in a year with no load shedding.</t>
        </is>
      </c>
    </row>
    <row r="34" ht="18" customHeight="1">
      <c r="A34" s="16" t="inlineStr">
        <is>
          <t>Repairs, maintenance and cleaning</t>
        </is>
      </c>
      <c r="B34" s="17" t="n"/>
      <c r="C34" s="17" t="n"/>
      <c r="D34" s="17" t="n"/>
      <c r="E34" s="17" t="n"/>
      <c r="F34" s="17" t="n"/>
      <c r="G34" s="17" t="n"/>
      <c r="H34" s="17" t="n"/>
      <c r="I34" s="17" t="n"/>
      <c r="J34" s="17" t="n"/>
      <c r="K34" s="17" t="n"/>
      <c r="L34" s="17" t="n"/>
      <c r="M34" s="17" t="n"/>
      <c r="N34" s="19">
        <f>SUM(B34:M34)</f>
        <v/>
      </c>
      <c r="O34" s="19">
        <f>N34/12</f>
        <v/>
      </c>
      <c r="P34" s="11" t="inlineStr">
        <is>
          <t>The things that break. Budget for them monthly.</t>
        </is>
      </c>
    </row>
    <row r="35" ht="28" customHeight="1">
      <c r="A35" s="16" t="inlineStr">
        <is>
          <t>Security</t>
        </is>
      </c>
      <c r="B35" s="17" t="n"/>
      <c r="C35" s="17" t="n"/>
      <c r="D35" s="17" t="n"/>
      <c r="E35" s="17" t="n"/>
      <c r="F35" s="17" t="n"/>
      <c r="G35" s="17" t="n"/>
      <c r="H35" s="17" t="n"/>
      <c r="I35" s="17" t="n"/>
      <c r="J35" s="17" t="n"/>
      <c r="K35" s="17" t="n"/>
      <c r="L35" s="17" t="n"/>
      <c r="M35" s="17" t="n"/>
      <c r="N35" s="19">
        <f>SUM(B35:M35)</f>
        <v/>
      </c>
      <c r="O35" s="19">
        <f>N35/12</f>
        <v/>
      </c>
      <c r="P35" s="11" t="inlineStr">
        <is>
          <t>Armed response, alarm monitoring, guarding, cameras.</t>
        </is>
      </c>
    </row>
    <row r="36" ht="28" customHeight="1">
      <c r="A36" s="16" t="inlineStr">
        <is>
          <t>Insurance</t>
        </is>
      </c>
      <c r="B36" s="17" t="n"/>
      <c r="C36" s="17" t="n"/>
      <c r="D36" s="17" t="n"/>
      <c r="E36" s="17" t="n"/>
      <c r="F36" s="17" t="n"/>
      <c r="G36" s="17" t="n"/>
      <c r="H36" s="17" t="n"/>
      <c r="I36" s="17" t="n"/>
      <c r="J36" s="17" t="n"/>
      <c r="K36" s="17" t="n"/>
      <c r="L36" s="17" t="n"/>
      <c r="M36" s="17" t="n"/>
      <c r="N36" s="19">
        <f>SUM(B36:M36)</f>
        <v/>
      </c>
      <c r="O36" s="19">
        <f>N36/12</f>
        <v/>
      </c>
      <c r="P36" s="11" t="inlineStr">
        <is>
          <t>Assets, public liability, and the Sasria coupon on each section if you carry one.</t>
        </is>
      </c>
    </row>
    <row r="37" ht="28" customHeight="1">
      <c r="A37" s="16" t="inlineStr">
        <is>
          <t>Marketing and advertising</t>
        </is>
      </c>
      <c r="B37" s="17" t="n"/>
      <c r="C37" s="17" t="n"/>
      <c r="D37" s="17" t="n"/>
      <c r="E37" s="17" t="n"/>
      <c r="F37" s="17" t="n"/>
      <c r="G37" s="17" t="n"/>
      <c r="H37" s="17" t="n"/>
      <c r="I37" s="17" t="n"/>
      <c r="J37" s="17" t="n"/>
      <c r="K37" s="17" t="n"/>
      <c r="L37" s="17" t="n"/>
      <c r="M37" s="17" t="n"/>
      <c r="N37" s="19">
        <f>SUM(B37:M37)</f>
        <v/>
      </c>
      <c r="O37" s="19">
        <f>N37/12</f>
        <v/>
      </c>
      <c r="P37" s="11" t="inlineStr">
        <is>
          <t>Online advertising, printing, signage, promotions.</t>
        </is>
      </c>
    </row>
    <row r="38" ht="28" customHeight="1">
      <c r="A38" s="16" t="inlineStr">
        <is>
          <t>Transport, vehicles and travel</t>
        </is>
      </c>
      <c r="B38" s="17" t="n"/>
      <c r="C38" s="17" t="n"/>
      <c r="D38" s="17" t="n"/>
      <c r="E38" s="17" t="n"/>
      <c r="F38" s="17" t="n"/>
      <c r="G38" s="17" t="n"/>
      <c r="H38" s="17" t="n"/>
      <c r="I38" s="17" t="n"/>
      <c r="J38" s="17" t="n"/>
      <c r="K38" s="17" t="n"/>
      <c r="L38" s="17" t="n"/>
      <c r="M38" s="17" t="n"/>
      <c r="N38" s="19">
        <f>SUM(B38:M38)</f>
        <v/>
      </c>
      <c r="O38" s="19">
        <f>N38/12</f>
        <v/>
      </c>
      <c r="P38" s="11" t="inlineStr">
        <is>
          <t>Fuel, services, tyres, tolls, licence discs, and reimbursements at R4.95 a kilometre.</t>
        </is>
      </c>
    </row>
    <row r="39" ht="39.5" customHeight="1">
      <c r="A39" s="16" t="inlineStr">
        <is>
          <t>Data, airtime and internet</t>
        </is>
      </c>
      <c r="B39" s="17" t="n"/>
      <c r="C39" s="17" t="n"/>
      <c r="D39" s="17" t="n"/>
      <c r="E39" s="17" t="n"/>
      <c r="F39" s="17" t="n"/>
      <c r="G39" s="17" t="n"/>
      <c r="H39" s="17" t="n"/>
      <c r="I39" s="17" t="n"/>
      <c r="J39" s="17" t="n"/>
      <c r="K39" s="17" t="n"/>
      <c r="L39" s="17" t="n"/>
      <c r="M39" s="17" t="n"/>
      <c r="N39" s="19">
        <f>SUM(B39:M39)</f>
        <v/>
      </c>
      <c r="O39" s="19">
        <f>N39/12</f>
        <v/>
      </c>
      <c r="P39" s="11" t="inlineStr">
        <is>
          <t>Mobile data, fibre or LTE, and staff airtime. Small amounts that become real money over twelve months.</t>
        </is>
      </c>
    </row>
    <row r="40" ht="28" customHeight="1">
      <c r="A40" s="16" t="inlineStr">
        <is>
          <t>Software and subscriptions</t>
        </is>
      </c>
      <c r="B40" s="17" t="n"/>
      <c r="C40" s="17" t="n"/>
      <c r="D40" s="17" t="n"/>
      <c r="E40" s="17" t="n"/>
      <c r="F40" s="17" t="n"/>
      <c r="G40" s="17" t="n"/>
      <c r="H40" s="17" t="n"/>
      <c r="I40" s="17" t="n"/>
      <c r="J40" s="17" t="n"/>
      <c r="K40" s="17" t="n"/>
      <c r="L40" s="17" t="n"/>
      <c r="M40" s="17" t="n"/>
      <c r="N40" s="19">
        <f>SUM(B40:M40)</f>
        <v/>
      </c>
      <c r="O40" s="19">
        <f>N40/12</f>
        <v/>
      </c>
      <c r="P40" s="11" t="inlineStr">
        <is>
          <t>Accounting software, design tools, cloud storage.</t>
        </is>
      </c>
    </row>
    <row r="41" ht="39.5" customHeight="1">
      <c r="A41" s="16" t="inlineStr">
        <is>
          <t>Accounting, review, audit and legal fees</t>
        </is>
      </c>
      <c r="B41" s="17" t="n"/>
      <c r="C41" s="17" t="n"/>
      <c r="D41" s="17" t="n"/>
      <c r="E41" s="17" t="n"/>
      <c r="F41" s="17" t="n"/>
      <c r="G41" s="17" t="n"/>
      <c r="H41" s="17" t="n"/>
      <c r="I41" s="17" t="n"/>
      <c r="J41" s="17" t="n"/>
      <c r="K41" s="17" t="n"/>
      <c r="L41" s="17" t="n"/>
      <c r="M41" s="17" t="n"/>
      <c r="N41" s="19">
        <f>SUM(B41:M41)</f>
        <v/>
      </c>
      <c r="O41" s="19">
        <f>N41/12</f>
        <v/>
      </c>
      <c r="P41" s="11" t="inlineStr">
        <is>
          <t>Budget for this every month even if you pay once a year. It is the cost people forget most often.</t>
        </is>
      </c>
    </row>
    <row r="42" ht="74" customHeight="1">
      <c r="A42" s="16" t="inlineStr">
        <is>
          <t>CIPC annual return and compliance costs</t>
        </is>
      </c>
      <c r="B42" s="17" t="n"/>
      <c r="C42" s="17" t="n"/>
      <c r="D42" s="17" t="n"/>
      <c r="E42" s="17" t="n"/>
      <c r="F42" s="17" t="n"/>
      <c r="G42" s="17" t="n"/>
      <c r="H42" s="17" t="n"/>
      <c r="I42" s="17" t="n"/>
      <c r="J42" s="17" t="n"/>
      <c r="K42" s="17" t="n"/>
      <c r="L42" s="17" t="n"/>
      <c r="M42" s="17" t="n"/>
      <c r="N42" s="19">
        <f>SUM(B42:M42)</f>
        <v/>
      </c>
      <c r="O42" s="19">
        <f>N42/12</f>
        <v/>
      </c>
      <c r="P42" s="11" t="inlineStr">
        <is>
          <t>The CIPC annual return is R100 while turnover is under R1 million, filed within 30 business days of your incorporation anniversary, with the beneficial ownership filing at the same time. Put your trading licence, health certificate and sector permit renewals on this line too.</t>
        </is>
      </c>
    </row>
    <row r="43" ht="18" customHeight="1">
      <c r="A43" s="16" t="inlineStr">
        <is>
          <t>Stationery, postage and office costs</t>
        </is>
      </c>
      <c r="B43" s="17" t="n"/>
      <c r="C43" s="17" t="n"/>
      <c r="D43" s="17" t="n"/>
      <c r="E43" s="17" t="n"/>
      <c r="F43" s="17" t="n"/>
      <c r="G43" s="17" t="n"/>
      <c r="H43" s="17" t="n"/>
      <c r="I43" s="17" t="n"/>
      <c r="J43" s="17" t="n"/>
      <c r="K43" s="17" t="n"/>
      <c r="L43" s="17" t="n"/>
      <c r="M43" s="17" t="n"/>
      <c r="N43" s="19">
        <f>SUM(B43:M43)</f>
        <v/>
      </c>
      <c r="O43" s="19">
        <f>N43/12</f>
        <v/>
      </c>
    </row>
    <row r="44" ht="28" customHeight="1">
      <c r="A44" s="16" t="inlineStr">
        <is>
          <t>Bad debts written off</t>
        </is>
      </c>
      <c r="B44" s="17" t="n"/>
      <c r="C44" s="17" t="n"/>
      <c r="D44" s="17" t="n"/>
      <c r="E44" s="17" t="n"/>
      <c r="F44" s="17" t="n"/>
      <c r="G44" s="17" t="n"/>
      <c r="H44" s="17" t="n"/>
      <c r="I44" s="17" t="n"/>
      <c r="J44" s="17" t="n"/>
      <c r="K44" s="17" t="n"/>
      <c r="L44" s="17" t="n"/>
      <c r="M44" s="17" t="n"/>
      <c r="N44" s="19">
        <f>SUM(B44:M44)</f>
        <v/>
      </c>
      <c r="O44" s="19">
        <f>N44/12</f>
        <v/>
      </c>
      <c r="P44" s="11" t="inlineStr">
        <is>
          <t>Budget something here. Assuming every customer pays is how a good year turns bad.</t>
        </is>
      </c>
    </row>
    <row r="45" ht="28" customHeight="1">
      <c r="A45" s="16" t="inlineStr">
        <is>
          <t>Depreciation</t>
        </is>
      </c>
      <c r="B45" s="17" t="n"/>
      <c r="C45" s="17" t="n"/>
      <c r="D45" s="17" t="n"/>
      <c r="E45" s="17" t="n"/>
      <c r="F45" s="17" t="n"/>
      <c r="G45" s="17" t="n"/>
      <c r="H45" s="17" t="n"/>
      <c r="I45" s="17" t="n"/>
      <c r="J45" s="17" t="n"/>
      <c r="K45" s="17" t="n"/>
      <c r="L45" s="17" t="n"/>
      <c r="M45" s="17" t="n"/>
      <c r="N45" s="19">
        <f>SUM(B45:M45)</f>
        <v/>
      </c>
      <c r="O45" s="19">
        <f>N45/12</f>
        <v/>
      </c>
      <c r="P45" s="11" t="inlineStr">
        <is>
          <t>Not money leaving the bank, so it does not belong in a cash flow forecast. It does belong here.</t>
        </is>
      </c>
    </row>
    <row r="46" ht="18" customHeight="1">
      <c r="A46" s="16" t="inlineStr">
        <is>
          <t>Other operating expenses</t>
        </is>
      </c>
      <c r="B46" s="17" t="n"/>
      <c r="C46" s="17" t="n"/>
      <c r="D46" s="17" t="n"/>
      <c r="E46" s="17" t="n"/>
      <c r="F46" s="17" t="n"/>
      <c r="G46" s="17" t="n"/>
      <c r="H46" s="17" t="n"/>
      <c r="I46" s="17" t="n"/>
      <c r="J46" s="17" t="n"/>
      <c r="K46" s="17" t="n"/>
      <c r="L46" s="17" t="n"/>
      <c r="M46" s="17" t="n"/>
      <c r="N46" s="19">
        <f>SUM(B46:M46)</f>
        <v/>
      </c>
      <c r="O46" s="19">
        <f>N46/12</f>
        <v/>
      </c>
    </row>
    <row r="47" ht="22" customHeight="1">
      <c r="A47" s="41" t="inlineStr">
        <is>
          <t>TOTAL OPERATING EXPENSES</t>
        </is>
      </c>
      <c r="B47" s="42">
        <f>SUM(B30:B46)</f>
        <v/>
      </c>
      <c r="C47" s="42">
        <f>SUM(C30:C46)</f>
        <v/>
      </c>
      <c r="D47" s="42">
        <f>SUM(D30:D46)</f>
        <v/>
      </c>
      <c r="E47" s="42">
        <f>SUM(E30:E46)</f>
        <v/>
      </c>
      <c r="F47" s="42">
        <f>SUM(F30:F46)</f>
        <v/>
      </c>
      <c r="G47" s="42">
        <f>SUM(G30:G46)</f>
        <v/>
      </c>
      <c r="H47" s="42">
        <f>SUM(H30:H46)</f>
        <v/>
      </c>
      <c r="I47" s="42">
        <f>SUM(I30:I46)</f>
        <v/>
      </c>
      <c r="J47" s="42">
        <f>SUM(J30:J46)</f>
        <v/>
      </c>
      <c r="K47" s="42">
        <f>SUM(K30:K46)</f>
        <v/>
      </c>
      <c r="L47" s="42">
        <f>SUM(L30:L46)</f>
        <v/>
      </c>
      <c r="M47" s="42">
        <f>SUM(M30:M46)</f>
        <v/>
      </c>
      <c r="N47" s="42">
        <f>SUM(B47:M47)</f>
        <v/>
      </c>
      <c r="O47" s="42">
        <f>N47/12</f>
        <v/>
      </c>
      <c r="P47" s="22" t="n"/>
    </row>
    <row r="48" ht="28" customHeight="1">
      <c r="A48" s="44" t="inlineStr">
        <is>
          <t>OPERATING PROFIT</t>
        </is>
      </c>
      <c r="B48" s="45">
        <f>B26-B47</f>
        <v/>
      </c>
      <c r="C48" s="45">
        <f>C26-C47</f>
        <v/>
      </c>
      <c r="D48" s="45">
        <f>D26-D47</f>
        <v/>
      </c>
      <c r="E48" s="45">
        <f>E26-E47</f>
        <v/>
      </c>
      <c r="F48" s="45">
        <f>F26-F47</f>
        <v/>
      </c>
      <c r="G48" s="45">
        <f>G26-G47</f>
        <v/>
      </c>
      <c r="H48" s="45">
        <f>H26-H47</f>
        <v/>
      </c>
      <c r="I48" s="45">
        <f>I26-I47</f>
        <v/>
      </c>
      <c r="J48" s="45">
        <f>J26-J47</f>
        <v/>
      </c>
      <c r="K48" s="45">
        <f>K26-K47</f>
        <v/>
      </c>
      <c r="L48" s="45">
        <f>L26-L47</f>
        <v/>
      </c>
      <c r="M48" s="45">
        <f>M26-M47</f>
        <v/>
      </c>
      <c r="N48" s="45">
        <f>N26-N47</f>
        <v/>
      </c>
      <c r="O48" s="45">
        <f>N48/12</f>
        <v/>
      </c>
      <c r="P48" s="43" t="inlineStr">
        <is>
          <t>What the trade itself earns, before the cost of borrowing.</t>
        </is>
      </c>
    </row>
    <row r="50" ht="22" customHeight="1">
      <c r="A50" s="13" t="inlineStr">
        <is>
          <t>FINANCE COSTS, COUNTED ONCE AND ONLY ONCE</t>
        </is>
      </c>
      <c r="B50" s="14" t="n"/>
      <c r="C50" s="14" t="n"/>
      <c r="D50" s="14" t="n"/>
      <c r="E50" s="14" t="n"/>
      <c r="F50" s="14" t="n"/>
      <c r="G50" s="14" t="n"/>
      <c r="H50" s="14" t="n"/>
      <c r="I50" s="14" t="n"/>
      <c r="J50" s="14" t="n"/>
      <c r="K50" s="14" t="n"/>
      <c r="L50" s="14" t="n"/>
      <c r="M50" s="14" t="n"/>
      <c r="N50" s="14" t="n"/>
      <c r="O50" s="14" t="n"/>
      <c r="P50" s="14" t="n"/>
    </row>
    <row r="51" ht="18" customHeight="1">
      <c r="A51" s="16" t="inlineStr">
        <is>
          <t>Interest on loans and overdraft</t>
        </is>
      </c>
      <c r="B51" s="17" t="n"/>
      <c r="C51" s="17" t="n"/>
      <c r="D51" s="17" t="n"/>
      <c r="E51" s="17" t="n"/>
      <c r="F51" s="17" t="n"/>
      <c r="G51" s="17" t="n"/>
      <c r="H51" s="17" t="n"/>
      <c r="I51" s="17" t="n"/>
      <c r="J51" s="17" t="n"/>
      <c r="K51" s="17" t="n"/>
      <c r="L51" s="17" t="n"/>
      <c r="M51" s="17" t="n"/>
      <c r="N51" s="19">
        <f>SUM(B51:M51)</f>
        <v/>
      </c>
      <c r="O51" s="19">
        <f>N51/12</f>
        <v/>
      </c>
    </row>
    <row r="52" ht="28" customHeight="1">
      <c r="A52" s="16" t="inlineStr">
        <is>
          <t>Bank charges and card machine fees</t>
        </is>
      </c>
      <c r="B52" s="17" t="n"/>
      <c r="C52" s="17" t="n"/>
      <c r="D52" s="17" t="n"/>
      <c r="E52" s="17" t="n"/>
      <c r="F52" s="17" t="n"/>
      <c r="G52" s="17" t="n"/>
      <c r="H52" s="17" t="n"/>
      <c r="I52" s="17" t="n"/>
      <c r="J52" s="17" t="n"/>
      <c r="K52" s="17" t="n"/>
      <c r="L52" s="17" t="n"/>
      <c r="M52" s="17" t="n"/>
      <c r="N52" s="19">
        <f>SUM(B52:M52)</f>
        <v/>
      </c>
      <c r="O52" s="19">
        <f>N52/12</f>
        <v/>
      </c>
      <c r="P52" s="11" t="inlineStr">
        <is>
          <t>Cash deposit fees and card machine rental are what usually hurt a retail business.</t>
        </is>
      </c>
    </row>
    <row r="53" ht="26" customHeight="1">
      <c r="A53" s="46" t="inlineStr">
        <is>
          <t>Debtor finance, factoring and instalment sale finance charges</t>
        </is>
      </c>
      <c r="B53" s="17" t="n"/>
      <c r="C53" s="17" t="n"/>
      <c r="D53" s="17" t="n"/>
      <c r="E53" s="17" t="n"/>
      <c r="F53" s="17" t="n"/>
      <c r="G53" s="17" t="n"/>
      <c r="H53" s="17" t="n"/>
      <c r="I53" s="17" t="n"/>
      <c r="J53" s="17" t="n"/>
      <c r="K53" s="17" t="n"/>
      <c r="L53" s="17" t="n"/>
      <c r="M53" s="17" t="n"/>
      <c r="N53" s="19">
        <f>SUM(B53:M53)</f>
        <v/>
      </c>
      <c r="O53" s="19">
        <f>N53/12</f>
        <v/>
      </c>
    </row>
    <row r="54" ht="22" customHeight="1">
      <c r="A54" s="41" t="inlineStr">
        <is>
          <t>TOTAL FINANCE COSTS</t>
        </is>
      </c>
      <c r="B54" s="42">
        <f>SUM(B51:B53)</f>
        <v/>
      </c>
      <c r="C54" s="42">
        <f>SUM(C51:C53)</f>
        <v/>
      </c>
      <c r="D54" s="42">
        <f>SUM(D51:D53)</f>
        <v/>
      </c>
      <c r="E54" s="42">
        <f>SUM(E51:E53)</f>
        <v/>
      </c>
      <c r="F54" s="42">
        <f>SUM(F51:F53)</f>
        <v/>
      </c>
      <c r="G54" s="42">
        <f>SUM(G51:G53)</f>
        <v/>
      </c>
      <c r="H54" s="42">
        <f>SUM(H51:H53)</f>
        <v/>
      </c>
      <c r="I54" s="42">
        <f>SUM(I51:I53)</f>
        <v/>
      </c>
      <c r="J54" s="42">
        <f>SUM(J51:J53)</f>
        <v/>
      </c>
      <c r="K54" s="42">
        <f>SUM(K51:K53)</f>
        <v/>
      </c>
      <c r="L54" s="42">
        <f>SUM(L51:L53)</f>
        <v/>
      </c>
      <c r="M54" s="42">
        <f>SUM(M51:M53)</f>
        <v/>
      </c>
      <c r="N54" s="42">
        <f>SUM(B54:M54)</f>
        <v/>
      </c>
      <c r="O54" s="42">
        <f>N54/12</f>
        <v/>
      </c>
      <c r="P54" s="22" t="n"/>
    </row>
    <row r="55" ht="39.5" customHeight="1">
      <c r="A55" s="44" t="inlineStr">
        <is>
          <t>NET PROFIT BEFORE TAX</t>
        </is>
      </c>
      <c r="B55" s="45">
        <f>B48-B54</f>
        <v/>
      </c>
      <c r="C55" s="45">
        <f>C48-C54</f>
        <v/>
      </c>
      <c r="D55" s="45">
        <f>D48-D54</f>
        <v/>
      </c>
      <c r="E55" s="45">
        <f>E48-E54</f>
        <v/>
      </c>
      <c r="F55" s="45">
        <f>F48-F54</f>
        <v/>
      </c>
      <c r="G55" s="45">
        <f>G48-G54</f>
        <v/>
      </c>
      <c r="H55" s="45">
        <f>H48-H54</f>
        <v/>
      </c>
      <c r="I55" s="45">
        <f>I48-I54</f>
        <v/>
      </c>
      <c r="J55" s="45">
        <f>J48-J54</f>
        <v/>
      </c>
      <c r="K55" s="45">
        <f>K48-K54</f>
        <v/>
      </c>
      <c r="L55" s="45">
        <f>L48-L54</f>
        <v/>
      </c>
      <c r="M55" s="45">
        <f>M48-M54</f>
        <v/>
      </c>
      <c r="N55" s="45">
        <f>N48-N54</f>
        <v/>
      </c>
      <c r="O55" s="45">
        <f>N55/12</f>
        <v/>
      </c>
      <c r="P55" s="43" t="inlineStr">
        <is>
          <t>Green where the month makes money and red where it loses money, so a losing month is impossible to miss.</t>
        </is>
      </c>
    </row>
    <row r="56" ht="22" customHeight="1">
      <c r="A56" s="44" t="inlineStr">
        <is>
          <t>NET PROFIT MARGIN</t>
        </is>
      </c>
      <c r="B56" s="47">
        <f>IF(B17=0,"",B55/B17)</f>
        <v/>
      </c>
      <c r="C56" s="47">
        <f>IF(C17=0,"",C55/C17)</f>
        <v/>
      </c>
      <c r="D56" s="47">
        <f>IF(D17=0,"",D55/D17)</f>
        <v/>
      </c>
      <c r="E56" s="47">
        <f>IF(E17=0,"",E55/E17)</f>
        <v/>
      </c>
      <c r="F56" s="47">
        <f>IF(F17=0,"",F55/F17)</f>
        <v/>
      </c>
      <c r="G56" s="47">
        <f>IF(G17=0,"",G55/G17)</f>
        <v/>
      </c>
      <c r="H56" s="47">
        <f>IF(H17=0,"",H55/H17)</f>
        <v/>
      </c>
      <c r="I56" s="47">
        <f>IF(I17=0,"",I55/I17)</f>
        <v/>
      </c>
      <c r="J56" s="47">
        <f>IF(J17=0,"",J55/J17)</f>
        <v/>
      </c>
      <c r="K56" s="47">
        <f>IF(K17=0,"",K55/K17)</f>
        <v/>
      </c>
      <c r="L56" s="47">
        <f>IF(L17=0,"",L55/L17)</f>
        <v/>
      </c>
      <c r="M56" s="47">
        <f>IF(M17=0,"",M55/M17)</f>
        <v/>
      </c>
      <c r="N56" s="47">
        <f>IF(N17=0,"",N55/N17)</f>
        <v/>
      </c>
      <c r="O56" s="33" t="n"/>
      <c r="P56" s="33" t="n"/>
    </row>
    <row r="58" ht="22" customHeight="1">
      <c r="A58" s="13" t="inlineStr">
        <is>
          <t>THE BREAK EVEN LINE: WHAT YOU HAVE TO SELL JUST TO STAND STILL</t>
        </is>
      </c>
      <c r="B58" s="14" t="n"/>
      <c r="C58" s="14" t="n"/>
      <c r="D58" s="14" t="n"/>
      <c r="E58" s="14" t="n"/>
      <c r="F58" s="14" t="n"/>
      <c r="G58" s="14" t="n"/>
      <c r="H58" s="14" t="n"/>
      <c r="I58" s="14" t="n"/>
      <c r="J58" s="14" t="n"/>
      <c r="K58" s="14" t="n"/>
      <c r="L58" s="14" t="n"/>
      <c r="M58" s="14" t="n"/>
      <c r="N58" s="14" t="n"/>
      <c r="O58" s="14" t="n"/>
      <c r="P58" s="14" t="n"/>
    </row>
    <row r="59" ht="28" customHeight="1">
      <c r="A59" s="16" t="inlineStr">
        <is>
          <t>Fixed costs to cover this month</t>
        </is>
      </c>
      <c r="B59" s="19">
        <f>B47+B54</f>
        <v/>
      </c>
      <c r="C59" s="19">
        <f>C47+C54</f>
        <v/>
      </c>
      <c r="D59" s="19">
        <f>D47+D54</f>
        <v/>
      </c>
      <c r="E59" s="19">
        <f>E47+E54</f>
        <v/>
      </c>
      <c r="F59" s="19">
        <f>F47+F54</f>
        <v/>
      </c>
      <c r="G59" s="19">
        <f>G47+G54</f>
        <v/>
      </c>
      <c r="H59" s="19">
        <f>H47+H54</f>
        <v/>
      </c>
      <c r="I59" s="19">
        <f>I47+I54</f>
        <v/>
      </c>
      <c r="J59" s="19">
        <f>J47+J54</f>
        <v/>
      </c>
      <c r="K59" s="19">
        <f>K47+K54</f>
        <v/>
      </c>
      <c r="L59" s="19">
        <f>L47+L54</f>
        <v/>
      </c>
      <c r="M59" s="19">
        <f>M47+M54</f>
        <v/>
      </c>
      <c r="N59" s="19">
        <f>SUM(B59:M59)</f>
        <v/>
      </c>
      <c r="O59" s="19">
        <f>N59/12</f>
        <v/>
      </c>
      <c r="P59" s="11" t="inlineStr">
        <is>
          <t>Operating expenses plus finance costs. These land whether you sell anything or not.</t>
        </is>
      </c>
    </row>
    <row r="60" ht="39.5" customHeight="1">
      <c r="A60" s="48" t="inlineStr">
        <is>
          <t>Break even revenue needed</t>
        </is>
      </c>
      <c r="B60" s="49">
        <f>IF(B17=0,"",IF(B26&lt;=0,"",ROUND(B59/(B26/B17),2)))</f>
        <v/>
      </c>
      <c r="C60" s="49">
        <f>IF(C17=0,"",IF(C26&lt;=0,"",ROUND(C59/(C26/C17),2)))</f>
        <v/>
      </c>
      <c r="D60" s="49">
        <f>IF(D17=0,"",IF(D26&lt;=0,"",ROUND(D59/(D26/D17),2)))</f>
        <v/>
      </c>
      <c r="E60" s="49">
        <f>IF(E17=0,"",IF(E26&lt;=0,"",ROUND(E59/(E26/E17),2)))</f>
        <v/>
      </c>
      <c r="F60" s="49">
        <f>IF(F17=0,"",IF(F26&lt;=0,"",ROUND(F59/(F26/F17),2)))</f>
        <v/>
      </c>
      <c r="G60" s="49">
        <f>IF(G17=0,"",IF(G26&lt;=0,"",ROUND(G59/(G26/G17),2)))</f>
        <v/>
      </c>
      <c r="H60" s="49">
        <f>IF(H17=0,"",IF(H26&lt;=0,"",ROUND(H59/(H26/H17),2)))</f>
        <v/>
      </c>
      <c r="I60" s="49">
        <f>IF(I17=0,"",IF(I26&lt;=0,"",ROUND(I59/(I26/I17),2)))</f>
        <v/>
      </c>
      <c r="J60" s="49">
        <f>IF(J17=0,"",IF(J26&lt;=0,"",ROUND(J59/(J26/J17),2)))</f>
        <v/>
      </c>
      <c r="K60" s="49">
        <f>IF(K17=0,"",IF(K26&lt;=0,"",ROUND(K59/(K26/K17),2)))</f>
        <v/>
      </c>
      <c r="L60" s="49">
        <f>IF(L17=0,"",IF(L26&lt;=0,"",ROUND(L59/(L26/L17),2)))</f>
        <v/>
      </c>
      <c r="M60" s="49">
        <f>IF(M17=0,"",IF(M26&lt;=0,"",ROUND(M59/(M26/M17),2)))</f>
        <v/>
      </c>
      <c r="N60" s="49">
        <f>IF(N17=0,"",IF(N26&lt;=0,"",ROUND(N59/(N26/N17),2)))</f>
        <v/>
      </c>
      <c r="O60" s="49">
        <f>IF(N60="","",N60/12)</f>
        <v/>
      </c>
      <c r="P60" s="11" t="inlineStr">
        <is>
          <t>Fixed costs divided by your gross margin for that month. Sell less than this and the month loses money, however busy it felt.</t>
        </is>
      </c>
    </row>
    <row r="61" ht="28" customHeight="1">
      <c r="A61" s="16" t="inlineStr">
        <is>
          <t>Income above or below break even</t>
        </is>
      </c>
      <c r="B61" s="19">
        <f>IF(B60="","",B17-B60)</f>
        <v/>
      </c>
      <c r="C61" s="19">
        <f>IF(C60="","",C17-C60)</f>
        <v/>
      </c>
      <c r="D61" s="19">
        <f>IF(D60="","",D17-D60)</f>
        <v/>
      </c>
      <c r="E61" s="19">
        <f>IF(E60="","",E17-E60)</f>
        <v/>
      </c>
      <c r="F61" s="19">
        <f>IF(F60="","",F17-F60)</f>
        <v/>
      </c>
      <c r="G61" s="19">
        <f>IF(G60="","",G17-G60)</f>
        <v/>
      </c>
      <c r="H61" s="19">
        <f>IF(H60="","",H17-H60)</f>
        <v/>
      </c>
      <c r="I61" s="19">
        <f>IF(I60="","",I17-I60)</f>
        <v/>
      </c>
      <c r="J61" s="19">
        <f>IF(J60="","",J17-J60)</f>
        <v/>
      </c>
      <c r="K61" s="19">
        <f>IF(K60="","",K17-K60)</f>
        <v/>
      </c>
      <c r="L61" s="19">
        <f>IF(L60="","",L17-L60)</f>
        <v/>
      </c>
      <c r="M61" s="19">
        <f>IF(M60="","",M17-M60)</f>
        <v/>
      </c>
      <c r="N61" s="19">
        <f>SUM(B61:M61)</f>
        <v/>
      </c>
      <c r="O61" s="19">
        <f>N61/12</f>
        <v/>
      </c>
      <c r="P61" s="11" t="inlineStr">
        <is>
          <t>A minus figure here, shown in red, is a month you are quietly funding out of another month.</t>
        </is>
      </c>
    </row>
    <row r="62" ht="62.5" customHeight="1">
      <c r="A62" s="16" t="inlineStr">
        <is>
          <t>Daily sales needed to close the gap</t>
        </is>
      </c>
      <c r="B62" s="19">
        <f>IF(B60="","",MAX(0,(B60-B17)/22))</f>
        <v/>
      </c>
      <c r="C62" s="19">
        <f>IF(C60="","",MAX(0,(C60-C17)/22))</f>
        <v/>
      </c>
      <c r="D62" s="19">
        <f>IF(D60="","",MAX(0,(D60-D17)/22))</f>
        <v/>
      </c>
      <c r="E62" s="19">
        <f>IF(E60="","",MAX(0,(E60-E17)/22))</f>
        <v/>
      </c>
      <c r="F62" s="19">
        <f>IF(F60="","",MAX(0,(F60-F17)/22))</f>
        <v/>
      </c>
      <c r="G62" s="19">
        <f>IF(G60="","",MAX(0,(G60-G17)/22))</f>
        <v/>
      </c>
      <c r="H62" s="19">
        <f>IF(H60="","",MAX(0,(H60-H17)/22))</f>
        <v/>
      </c>
      <c r="I62" s="19">
        <f>IF(I60="","",MAX(0,(I60-I17)/22))</f>
        <v/>
      </c>
      <c r="J62" s="19">
        <f>IF(J60="","",MAX(0,(J60-J17)/22))</f>
        <v/>
      </c>
      <c r="K62" s="19">
        <f>IF(K60="","",MAX(0,(K60-K17)/22))</f>
        <v/>
      </c>
      <c r="L62" s="19">
        <f>IF(L60="","",MAX(0,(L60-L17)/22))</f>
        <v/>
      </c>
      <c r="M62" s="19">
        <f>IF(M60="","",MAX(0,(M60-M17)/22))</f>
        <v/>
      </c>
      <c r="N62" s="50">
        <f>""</f>
        <v/>
      </c>
      <c r="O62" s="50">
        <f>""</f>
        <v/>
      </c>
      <c r="P62" s="11" t="inlineStr">
        <is>
          <t>Spread over 22 trading days. A gap of R44 000 in a month is R2 000 a day, which is a very different conversation to have with your team. There is no year total here because adding up daily gaps would mean nothing.</t>
        </is>
      </c>
    </row>
    <row r="64" ht="22" customHeight="1">
      <c r="A64" s="13" t="inlineStr">
        <is>
          <t>TAX YOU WILL HAVE TO FIND, AND WHEN</t>
        </is>
      </c>
      <c r="B64" s="14" t="n"/>
      <c r="C64" s="14" t="n"/>
      <c r="D64" s="14" t="n"/>
      <c r="E64" s="14" t="n"/>
      <c r="F64" s="14" t="n"/>
      <c r="G64" s="14" t="n"/>
      <c r="H64" s="14" t="n"/>
      <c r="I64" s="14" t="n"/>
      <c r="J64" s="14" t="n"/>
      <c r="K64" s="14" t="n"/>
      <c r="L64" s="14" t="n"/>
      <c r="M64" s="14" t="n"/>
      <c r="N64" s="14" t="n"/>
      <c r="O64" s="14" t="n"/>
      <c r="P64" s="14" t="n"/>
    </row>
    <row r="65" ht="39.5" customHeight="1">
      <c r="A65" s="16" t="inlineStr">
        <is>
          <t>Estimated taxable profit for the year</t>
        </is>
      </c>
      <c r="N65" s="19">
        <f>N55</f>
        <v/>
      </c>
      <c r="P65" s="11" t="inlineStr">
        <is>
          <t>Your budgeted net profit before tax. A real tax computation adds back items such as depreciation, so treat this as a provision, not a return.</t>
        </is>
      </c>
    </row>
    <row r="66" ht="28" customHeight="1">
      <c r="A66" s="16" t="inlineStr">
        <is>
          <t>Company income tax rate</t>
        </is>
      </c>
      <c r="N66" s="51">
        <f>CompanyTax</f>
        <v/>
      </c>
      <c r="P66" s="11" t="inlineStr">
        <is>
          <t>27 percent for a company. Change it on the Year Plan sheet if you are taxed on another basis.</t>
        </is>
      </c>
    </row>
    <row r="67">
      <c r="A67" s="48" t="inlineStr">
        <is>
          <t>Estimated income tax for the year</t>
        </is>
      </c>
      <c r="N67" s="49">
        <f>ROUND(MAX(N65,0)*CompanyTax,2)</f>
        <v/>
      </c>
    </row>
    <row r="68" ht="51" customHeight="1">
      <c r="A68" s="16" t="inlineStr">
        <is>
          <t>Put this away every month</t>
        </is>
      </c>
      <c r="N68" s="19">
        <f>N67/12</f>
        <v/>
      </c>
      <c r="P68" s="11" t="inlineStr">
        <is>
          <t>Move it into a second bank account on the day the money arrives. The businesses that survive a provisional tax payment are the ones that never saw that money as theirs.</t>
        </is>
      </c>
    </row>
    <row r="69" ht="28" customHeight="1">
      <c r="A69" s="16" t="inlineStr">
        <is>
          <t>First provisional payment, due 31 August</t>
        </is>
      </c>
      <c r="N69" s="19">
        <f>ROUND(N67/2,2)</f>
        <v/>
      </c>
      <c r="P69" s="11" t="inlineStr">
        <is>
          <t>Six months into a February year end. Broadly half of your estimate for the year, on an IRP6.</t>
        </is>
      </c>
    </row>
    <row r="70" ht="39.5" customHeight="1">
      <c r="A70" s="16" t="inlineStr">
        <is>
          <t>Second provisional payment, due the last day of February</t>
        </is>
      </c>
      <c r="N70" s="19">
        <f>N67-N69</f>
        <v/>
      </c>
      <c r="P70" s="11" t="inlineStr">
        <is>
          <t>The balance, on the last day of your year of assessment. Underestimate it and SARS adds a 20 percent underestimation penalty and interest.</t>
        </is>
      </c>
    </row>
    <row r="72" ht="17.5" customHeight="1">
      <c r="A72" s="12" t="inlineStr">
        <is>
          <t>Note: This budget is before tax and before VAT. If you are registered for VAT, the VAT you charge is not income and the VAT you claim back is not an expense, so keep both out of the lines above.</t>
        </is>
      </c>
    </row>
    <row r="73" ht="29" customHeight="1">
      <c r="A73" s="12" t="inlineStr">
        <is>
          <t>Note: Pay PAYE, UIF and SDL over to SARS by the 7th of the following month on an EMP201. VAT is due on the last business day of the month after each VAT period. Provisional tax is due on 31 August and on the last day of February, with an optional third top up by 30 September.</t>
        </is>
      </c>
    </row>
    <row r="74" ht="17.5" customHeight="1">
      <c r="A74" s="12" t="inlineStr">
        <is>
          <t>Note: rates, thresholds and fees quoted in this template were correct on 09 August 2026. Confirm the current figures on sars.gov.za, cipc.co.za or labour.gov.za before you rely on them.</t>
        </is>
      </c>
    </row>
  </sheetData>
  <mergeCells count="17">
    <mergeCell ref="A11:P11"/>
    <mergeCell ref="A64:P64"/>
    <mergeCell ref="O5:P5"/>
    <mergeCell ref="A1:P1"/>
    <mergeCell ref="A9:P9"/>
    <mergeCell ref="O6:P6"/>
    <mergeCell ref="A8:P8"/>
    <mergeCell ref="A58:P58"/>
    <mergeCell ref="A74:P74"/>
    <mergeCell ref="A29:P29"/>
    <mergeCell ref="A50:P50"/>
    <mergeCell ref="D7:P7"/>
    <mergeCell ref="A72:P72"/>
    <mergeCell ref="O4:P4"/>
    <mergeCell ref="A19:P19"/>
    <mergeCell ref="A73:P73"/>
    <mergeCell ref="A2:P2"/>
  </mergeCells>
  <conditionalFormatting sqref="B55:N55">
    <cfRule type="cellIs" priority="1" operator="lessThan" dxfId="0">
      <formula>0</formula>
    </cfRule>
    <cfRule type="cellIs" priority="2" operator="greaterThan" dxfId="1">
      <formula>0</formula>
    </cfRule>
  </conditionalFormatting>
  <conditionalFormatting sqref="B61:N61">
    <cfRule type="cellIs" priority="3" operator="lessThan" dxfId="0">
      <formula>0</formula>
    </cfRule>
    <cfRule type="cellIs" priority="4" operator="greaterThan" dxfId="1">
      <formula>0</formula>
    </cfRule>
  </conditionalFormatting>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3.xml><?xml version="1.0" encoding="utf-8"?>
<worksheet xmlns="http://schemas.openxmlformats.org/spreadsheetml/2006/main">
  <sheetPr>
    <tabColor rgb="0021759B"/>
    <outlinePr summaryBelow="1" summaryRight="1"/>
    <pageSetUpPr fitToPage="1"/>
  </sheetPr>
  <dimension ref="A1:O32"/>
  <sheetViews>
    <sheetView showGridLines="0" workbookViewId="0">
      <pane ySplit="9" topLeftCell="A10" activePane="bottomLeft" state="frozen"/>
      <selection pane="bottomLeft" activeCell="A1" sqref="A1"/>
    </sheetView>
  </sheetViews>
  <sheetFormatPr baseColWidth="8" defaultRowHeight="15"/>
  <cols>
    <col width="16" customWidth="1" min="1" max="1"/>
    <col width="16" customWidth="1" min="2" max="2"/>
    <col width="16" customWidth="1" min="3" max="3"/>
    <col width="16" customWidth="1" min="4" max="4"/>
    <col width="11" customWidth="1" min="5" max="5"/>
    <col width="16" customWidth="1" min="6" max="6"/>
    <col width="16" customWidth="1" min="7" max="7"/>
    <col width="16" customWidth="1" min="8" max="8"/>
    <col width="11" customWidth="1" min="9" max="9"/>
    <col width="16" customWidth="1" min="10" max="10"/>
    <col width="16" customWidth="1" min="11" max="11"/>
    <col width="16" customWidth="1" min="12" max="12"/>
    <col width="11" customWidth="1" min="13" max="13"/>
    <col width="18" customWidth="1" min="14" max="14"/>
    <col width="44" customWidth="1" min="15" max="15"/>
  </cols>
  <sheetData>
    <row r="1" ht="26" customHeight="1">
      <c r="A1" s="1" t="inlineStr">
        <is>
          <t>BUDGET VERSUS ACTUAL, MONTH BY MONTH</t>
        </is>
      </c>
    </row>
    <row r="2" ht="14" customHeight="1">
      <c r="A2" s="2" t="inlineStr">
        <is>
          <t>The drift report. Fill in two numbers a month and the rest of this sheet writes itself.</t>
        </is>
      </c>
    </row>
    <row r="3" ht="4" customHeight="1">
      <c r="A3" s="3" t="n"/>
      <c r="B3" s="3" t="n"/>
      <c r="C3" s="3" t="n"/>
      <c r="D3" s="3" t="n"/>
      <c r="E3" s="3" t="n"/>
      <c r="F3" s="3" t="n"/>
      <c r="G3" s="3" t="n"/>
      <c r="H3" s="3" t="n"/>
      <c r="I3" s="3" t="n"/>
      <c r="J3" s="3" t="n"/>
      <c r="K3" s="3" t="n"/>
      <c r="L3" s="3" t="n"/>
      <c r="M3" s="3" t="n"/>
      <c r="N3" s="3" t="n"/>
      <c r="O3" s="3" t="n"/>
    </row>
    <row r="4" ht="15" customHeight="1">
      <c r="A4" s="4" t="inlineStr">
        <is>
          <t>[YOUR COMPANY NAME]</t>
        </is>
      </c>
      <c r="N4" s="5" t="inlineStr">
        <is>
          <t>[ Insert your logo in the space above ]</t>
        </is>
      </c>
    </row>
    <row r="5" ht="15" customHeight="1">
      <c r="A5" s="6" t="inlineStr">
        <is>
          <t>Reg No: [XXXX/XXXXXX/XX]</t>
        </is>
      </c>
      <c r="N5" s="5" t="inlineStr">
        <is>
          <t>VAT No: [4XXXXXXXXX] (if VAT registered)</t>
        </is>
      </c>
    </row>
    <row r="6" ht="15" customHeight="1">
      <c r="A6" s="6" t="inlineStr">
        <is>
          <t>[email@yourbusiness.co.za]</t>
        </is>
      </c>
      <c r="N6" s="5" t="inlineStr">
        <is>
          <t>[+27 XX XXX XXXX]</t>
        </is>
      </c>
    </row>
    <row r="7" ht="17.5" customHeight="1">
      <c r="A7" s="12" t="inlineStr">
        <is>
          <t>Note: How to use this sheet: type only in the white cells, which show in blue text. The shaded cells work themselves out, so leave them alone. Notes in grey italic are guidance and can be deleted before you send the document.</t>
        </is>
      </c>
    </row>
    <row r="8" ht="29" customHeight="1">
      <c r="A8" s="12" t="inlineStr">
        <is>
          <t>Note: Fill in only the two white columns for each month: what actually came in, and what actually went out. Take them off your bank statement or your accounting package on the first working day of the new month. Fifteen minutes. The variance columns turn green when you are better off than you planned and red when you are worse off, and the cost columns are the right way round, so spending less than budget shows green.</t>
        </is>
      </c>
    </row>
    <row r="9" ht="26" customHeight="1">
      <c r="A9" s="15" t="inlineStr">
        <is>
          <t>MONTH</t>
        </is>
      </c>
      <c r="B9" s="15" t="inlineStr">
        <is>
          <t>INCOME BUDGET</t>
        </is>
      </c>
      <c r="C9" s="15" t="inlineStr">
        <is>
          <t>INCOME ACTUAL</t>
        </is>
      </c>
      <c r="D9" s="15" t="inlineStr">
        <is>
          <t>VARIANCE</t>
        </is>
      </c>
      <c r="E9" s="15" t="inlineStr">
        <is>
          <t>VARIANCE %</t>
        </is>
      </c>
      <c r="F9" s="15" t="inlineStr">
        <is>
          <t>COSTS BUDGET</t>
        </is>
      </c>
      <c r="G9" s="15" t="inlineStr">
        <is>
          <t>COSTS ACTUAL</t>
        </is>
      </c>
      <c r="H9" s="15" t="inlineStr">
        <is>
          <t>VARIANCE</t>
        </is>
      </c>
      <c r="I9" s="15" t="inlineStr">
        <is>
          <t>VARIANCE %</t>
        </is>
      </c>
      <c r="J9" s="15" t="inlineStr">
        <is>
          <t>NET PROFIT BUDGET</t>
        </is>
      </c>
      <c r="K9" s="15" t="inlineStr">
        <is>
          <t>NET PROFIT ACTUAL</t>
        </is>
      </c>
      <c r="L9" s="15" t="inlineStr">
        <is>
          <t>VARIANCE</t>
        </is>
      </c>
      <c r="M9" s="15" t="inlineStr">
        <is>
          <t>VARIANCE %</t>
        </is>
      </c>
      <c r="N9" s="15" t="inlineStr">
        <is>
          <t>STATUS</t>
        </is>
      </c>
      <c r="O9" s="15" t="inlineStr">
        <is>
          <t>WHAT HAPPENED, AND WHAT YOU WILL DO ABOUT IT</t>
        </is>
      </c>
    </row>
    <row r="10" ht="18" customHeight="1">
      <c r="A10" s="24">
        <f>IF(FYStart=0,"",EDATE(FYStart,0))</f>
        <v/>
      </c>
      <c r="B10" s="19">
        <f>'Annual Budget'!B17</f>
        <v/>
      </c>
      <c r="C10" s="17" t="n"/>
      <c r="D10" s="19">
        <f>IF(AND(C10=0,G10=0),"",C10-B10)</f>
        <v/>
      </c>
      <c r="E10" s="26">
        <f>IF(D10="","",IF(B10=0,"",D10/B10))</f>
        <v/>
      </c>
      <c r="F10" s="19">
        <f>'Annual Budget'!B25+'Annual Budget'!B47+'Annual Budget'!B54</f>
        <v/>
      </c>
      <c r="G10" s="17" t="n"/>
      <c r="H10" s="19">
        <f>IF(AND(C10=0,G10=0),"",G10-F10)</f>
        <v/>
      </c>
      <c r="I10" s="26">
        <f>IF(H10="","",IF(F10=0,"",H10/F10))</f>
        <v/>
      </c>
      <c r="J10" s="19">
        <f>'Annual Budget'!B55</f>
        <v/>
      </c>
      <c r="K10" s="19">
        <f>IF(AND(C10=0,G10=0),"",C10-G10)</f>
        <v/>
      </c>
      <c r="L10" s="19">
        <f>IF(K10="","",K10-J10)</f>
        <v/>
      </c>
      <c r="M10" s="26">
        <f>IF(L10="","",IF(J10=0,"",L10/ABS(J10)))</f>
        <v/>
      </c>
      <c r="N10" s="20">
        <f>IF(AND(C10=0,G10=0),"Not captured yet",IF(ROUND(L10,2)=0,"On plan",IF(L10&gt;0,"Ahead of plan","Behind plan")))</f>
        <v/>
      </c>
      <c r="O10" s="27" t="n"/>
    </row>
    <row r="11" ht="18" customHeight="1">
      <c r="A11" s="24">
        <f>IF(FYStart=0,"",EDATE(FYStart,1))</f>
        <v/>
      </c>
      <c r="B11" s="19">
        <f>'Annual Budget'!C17</f>
        <v/>
      </c>
      <c r="C11" s="17" t="n"/>
      <c r="D11" s="19">
        <f>IF(AND(C11=0,G11=0),"",C11-B11)</f>
        <v/>
      </c>
      <c r="E11" s="26">
        <f>IF(D11="","",IF(B11=0,"",D11/B11))</f>
        <v/>
      </c>
      <c r="F11" s="19">
        <f>'Annual Budget'!C25+'Annual Budget'!C47+'Annual Budget'!C54</f>
        <v/>
      </c>
      <c r="G11" s="17" t="n"/>
      <c r="H11" s="19">
        <f>IF(AND(C11=0,G11=0),"",G11-F11)</f>
        <v/>
      </c>
      <c r="I11" s="26">
        <f>IF(H11="","",IF(F11=0,"",H11/F11))</f>
        <v/>
      </c>
      <c r="J11" s="19">
        <f>'Annual Budget'!C55</f>
        <v/>
      </c>
      <c r="K11" s="19">
        <f>IF(AND(C11=0,G11=0),"",C11-G11)</f>
        <v/>
      </c>
      <c r="L11" s="19">
        <f>IF(K11="","",K11-J11)</f>
        <v/>
      </c>
      <c r="M11" s="26">
        <f>IF(L11="","",IF(J11=0,"",L11/ABS(J11)))</f>
        <v/>
      </c>
      <c r="N11" s="20">
        <f>IF(AND(C11=0,G11=0),"Not captured yet",IF(ROUND(L11,2)=0,"On plan",IF(L11&gt;0,"Ahead of plan","Behind plan")))</f>
        <v/>
      </c>
      <c r="O11" s="27" t="n"/>
    </row>
    <row r="12" ht="18" customHeight="1">
      <c r="A12" s="24">
        <f>IF(FYStart=0,"",EDATE(FYStart,2))</f>
        <v/>
      </c>
      <c r="B12" s="19">
        <f>'Annual Budget'!D17</f>
        <v/>
      </c>
      <c r="C12" s="17" t="n"/>
      <c r="D12" s="19">
        <f>IF(AND(C12=0,G12=0),"",C12-B12)</f>
        <v/>
      </c>
      <c r="E12" s="26">
        <f>IF(D12="","",IF(B12=0,"",D12/B12))</f>
        <v/>
      </c>
      <c r="F12" s="19">
        <f>'Annual Budget'!D25+'Annual Budget'!D47+'Annual Budget'!D54</f>
        <v/>
      </c>
      <c r="G12" s="17" t="n"/>
      <c r="H12" s="19">
        <f>IF(AND(C12=0,G12=0),"",G12-F12)</f>
        <v/>
      </c>
      <c r="I12" s="26">
        <f>IF(H12="","",IF(F12=0,"",H12/F12))</f>
        <v/>
      </c>
      <c r="J12" s="19">
        <f>'Annual Budget'!D55</f>
        <v/>
      </c>
      <c r="K12" s="19">
        <f>IF(AND(C12=0,G12=0),"",C12-G12)</f>
        <v/>
      </c>
      <c r="L12" s="19">
        <f>IF(K12="","",K12-J12)</f>
        <v/>
      </c>
      <c r="M12" s="26">
        <f>IF(L12="","",IF(J12=0,"",L12/ABS(J12)))</f>
        <v/>
      </c>
      <c r="N12" s="20">
        <f>IF(AND(C12=0,G12=0),"Not captured yet",IF(ROUND(L12,2)=0,"On plan",IF(L12&gt;0,"Ahead of plan","Behind plan")))</f>
        <v/>
      </c>
      <c r="O12" s="27" t="n"/>
    </row>
    <row r="13" ht="18" customHeight="1">
      <c r="A13" s="24">
        <f>IF(FYStart=0,"",EDATE(FYStart,3))</f>
        <v/>
      </c>
      <c r="B13" s="19">
        <f>'Annual Budget'!E17</f>
        <v/>
      </c>
      <c r="C13" s="17" t="n"/>
      <c r="D13" s="19">
        <f>IF(AND(C13=0,G13=0),"",C13-B13)</f>
        <v/>
      </c>
      <c r="E13" s="26">
        <f>IF(D13="","",IF(B13=0,"",D13/B13))</f>
        <v/>
      </c>
      <c r="F13" s="19">
        <f>'Annual Budget'!E25+'Annual Budget'!E47+'Annual Budget'!E54</f>
        <v/>
      </c>
      <c r="G13" s="17" t="n"/>
      <c r="H13" s="19">
        <f>IF(AND(C13=0,G13=0),"",G13-F13)</f>
        <v/>
      </c>
      <c r="I13" s="26">
        <f>IF(H13="","",IF(F13=0,"",H13/F13))</f>
        <v/>
      </c>
      <c r="J13" s="19">
        <f>'Annual Budget'!E55</f>
        <v/>
      </c>
      <c r="K13" s="19">
        <f>IF(AND(C13=0,G13=0),"",C13-G13)</f>
        <v/>
      </c>
      <c r="L13" s="19">
        <f>IF(K13="","",K13-J13)</f>
        <v/>
      </c>
      <c r="M13" s="26">
        <f>IF(L13="","",IF(J13=0,"",L13/ABS(J13)))</f>
        <v/>
      </c>
      <c r="N13" s="20">
        <f>IF(AND(C13=0,G13=0),"Not captured yet",IF(ROUND(L13,2)=0,"On plan",IF(L13&gt;0,"Ahead of plan","Behind plan")))</f>
        <v/>
      </c>
      <c r="O13" s="27" t="n"/>
    </row>
    <row r="14" ht="18" customHeight="1">
      <c r="A14" s="24">
        <f>IF(FYStart=0,"",EDATE(FYStart,4))</f>
        <v/>
      </c>
      <c r="B14" s="19">
        <f>'Annual Budget'!F17</f>
        <v/>
      </c>
      <c r="C14" s="17" t="n"/>
      <c r="D14" s="19">
        <f>IF(AND(C14=0,G14=0),"",C14-B14)</f>
        <v/>
      </c>
      <c r="E14" s="26">
        <f>IF(D14="","",IF(B14=0,"",D14/B14))</f>
        <v/>
      </c>
      <c r="F14" s="19">
        <f>'Annual Budget'!F25+'Annual Budget'!F47+'Annual Budget'!F54</f>
        <v/>
      </c>
      <c r="G14" s="17" t="n"/>
      <c r="H14" s="19">
        <f>IF(AND(C14=0,G14=0),"",G14-F14)</f>
        <v/>
      </c>
      <c r="I14" s="26">
        <f>IF(H14="","",IF(F14=0,"",H14/F14))</f>
        <v/>
      </c>
      <c r="J14" s="19">
        <f>'Annual Budget'!F55</f>
        <v/>
      </c>
      <c r="K14" s="19">
        <f>IF(AND(C14=0,G14=0),"",C14-G14)</f>
        <v/>
      </c>
      <c r="L14" s="19">
        <f>IF(K14="","",K14-J14)</f>
        <v/>
      </c>
      <c r="M14" s="26">
        <f>IF(L14="","",IF(J14=0,"",L14/ABS(J14)))</f>
        <v/>
      </c>
      <c r="N14" s="20">
        <f>IF(AND(C14=0,G14=0),"Not captured yet",IF(ROUND(L14,2)=0,"On plan",IF(L14&gt;0,"Ahead of plan","Behind plan")))</f>
        <v/>
      </c>
      <c r="O14" s="27" t="n"/>
    </row>
    <row r="15" ht="18" customHeight="1">
      <c r="A15" s="24">
        <f>IF(FYStart=0,"",EDATE(FYStart,5))</f>
        <v/>
      </c>
      <c r="B15" s="19">
        <f>'Annual Budget'!G17</f>
        <v/>
      </c>
      <c r="C15" s="17" t="n"/>
      <c r="D15" s="19">
        <f>IF(AND(C15=0,G15=0),"",C15-B15)</f>
        <v/>
      </c>
      <c r="E15" s="26">
        <f>IF(D15="","",IF(B15=0,"",D15/B15))</f>
        <v/>
      </c>
      <c r="F15" s="19">
        <f>'Annual Budget'!G25+'Annual Budget'!G47+'Annual Budget'!G54</f>
        <v/>
      </c>
      <c r="G15" s="17" t="n"/>
      <c r="H15" s="19">
        <f>IF(AND(C15=0,G15=0),"",G15-F15)</f>
        <v/>
      </c>
      <c r="I15" s="26">
        <f>IF(H15="","",IF(F15=0,"",H15/F15))</f>
        <v/>
      </c>
      <c r="J15" s="19">
        <f>'Annual Budget'!G55</f>
        <v/>
      </c>
      <c r="K15" s="19">
        <f>IF(AND(C15=0,G15=0),"",C15-G15)</f>
        <v/>
      </c>
      <c r="L15" s="19">
        <f>IF(K15="","",K15-J15)</f>
        <v/>
      </c>
      <c r="M15" s="26">
        <f>IF(L15="","",IF(J15=0,"",L15/ABS(J15)))</f>
        <v/>
      </c>
      <c r="N15" s="20">
        <f>IF(AND(C15=0,G15=0),"Not captured yet",IF(ROUND(L15,2)=0,"On plan",IF(L15&gt;0,"Ahead of plan","Behind plan")))</f>
        <v/>
      </c>
      <c r="O15" s="27" t="n"/>
    </row>
    <row r="16" ht="18" customHeight="1">
      <c r="A16" s="24">
        <f>IF(FYStart=0,"",EDATE(FYStart,6))</f>
        <v/>
      </c>
      <c r="B16" s="19">
        <f>'Annual Budget'!H17</f>
        <v/>
      </c>
      <c r="C16" s="17" t="n"/>
      <c r="D16" s="19">
        <f>IF(AND(C16=0,G16=0),"",C16-B16)</f>
        <v/>
      </c>
      <c r="E16" s="26">
        <f>IF(D16="","",IF(B16=0,"",D16/B16))</f>
        <v/>
      </c>
      <c r="F16" s="19">
        <f>'Annual Budget'!H25+'Annual Budget'!H47+'Annual Budget'!H54</f>
        <v/>
      </c>
      <c r="G16" s="17" t="n"/>
      <c r="H16" s="19">
        <f>IF(AND(C16=0,G16=0),"",G16-F16)</f>
        <v/>
      </c>
      <c r="I16" s="26">
        <f>IF(H16="","",IF(F16=0,"",H16/F16))</f>
        <v/>
      </c>
      <c r="J16" s="19">
        <f>'Annual Budget'!H55</f>
        <v/>
      </c>
      <c r="K16" s="19">
        <f>IF(AND(C16=0,G16=0),"",C16-G16)</f>
        <v/>
      </c>
      <c r="L16" s="19">
        <f>IF(K16="","",K16-J16)</f>
        <v/>
      </c>
      <c r="M16" s="26">
        <f>IF(L16="","",IF(J16=0,"",L16/ABS(J16)))</f>
        <v/>
      </c>
      <c r="N16" s="20">
        <f>IF(AND(C16=0,G16=0),"Not captured yet",IF(ROUND(L16,2)=0,"On plan",IF(L16&gt;0,"Ahead of plan","Behind plan")))</f>
        <v/>
      </c>
      <c r="O16" s="27" t="n"/>
    </row>
    <row r="17" ht="18" customHeight="1">
      <c r="A17" s="24">
        <f>IF(FYStart=0,"",EDATE(FYStart,7))</f>
        <v/>
      </c>
      <c r="B17" s="19">
        <f>'Annual Budget'!I17</f>
        <v/>
      </c>
      <c r="C17" s="17" t="n"/>
      <c r="D17" s="19">
        <f>IF(AND(C17=0,G17=0),"",C17-B17)</f>
        <v/>
      </c>
      <c r="E17" s="26">
        <f>IF(D17="","",IF(B17=0,"",D17/B17))</f>
        <v/>
      </c>
      <c r="F17" s="19">
        <f>'Annual Budget'!I25+'Annual Budget'!I47+'Annual Budget'!I54</f>
        <v/>
      </c>
      <c r="G17" s="17" t="n"/>
      <c r="H17" s="19">
        <f>IF(AND(C17=0,G17=0),"",G17-F17)</f>
        <v/>
      </c>
      <c r="I17" s="26">
        <f>IF(H17="","",IF(F17=0,"",H17/F17))</f>
        <v/>
      </c>
      <c r="J17" s="19">
        <f>'Annual Budget'!I55</f>
        <v/>
      </c>
      <c r="K17" s="19">
        <f>IF(AND(C17=0,G17=0),"",C17-G17)</f>
        <v/>
      </c>
      <c r="L17" s="19">
        <f>IF(K17="","",K17-J17)</f>
        <v/>
      </c>
      <c r="M17" s="26">
        <f>IF(L17="","",IF(J17=0,"",L17/ABS(J17)))</f>
        <v/>
      </c>
      <c r="N17" s="20">
        <f>IF(AND(C17=0,G17=0),"Not captured yet",IF(ROUND(L17,2)=0,"On plan",IF(L17&gt;0,"Ahead of plan","Behind plan")))</f>
        <v/>
      </c>
      <c r="O17" s="27" t="n"/>
    </row>
    <row r="18" ht="18" customHeight="1">
      <c r="A18" s="24">
        <f>IF(FYStart=0,"",EDATE(FYStart,8))</f>
        <v/>
      </c>
      <c r="B18" s="19">
        <f>'Annual Budget'!J17</f>
        <v/>
      </c>
      <c r="C18" s="17" t="n"/>
      <c r="D18" s="19">
        <f>IF(AND(C18=0,G18=0),"",C18-B18)</f>
        <v/>
      </c>
      <c r="E18" s="26">
        <f>IF(D18="","",IF(B18=0,"",D18/B18))</f>
        <v/>
      </c>
      <c r="F18" s="19">
        <f>'Annual Budget'!J25+'Annual Budget'!J47+'Annual Budget'!J54</f>
        <v/>
      </c>
      <c r="G18" s="17" t="n"/>
      <c r="H18" s="19">
        <f>IF(AND(C18=0,G18=0),"",G18-F18)</f>
        <v/>
      </c>
      <c r="I18" s="26">
        <f>IF(H18="","",IF(F18=0,"",H18/F18))</f>
        <v/>
      </c>
      <c r="J18" s="19">
        <f>'Annual Budget'!J55</f>
        <v/>
      </c>
      <c r="K18" s="19">
        <f>IF(AND(C18=0,G18=0),"",C18-G18)</f>
        <v/>
      </c>
      <c r="L18" s="19">
        <f>IF(K18="","",K18-J18)</f>
        <v/>
      </c>
      <c r="M18" s="26">
        <f>IF(L18="","",IF(J18=0,"",L18/ABS(J18)))</f>
        <v/>
      </c>
      <c r="N18" s="20">
        <f>IF(AND(C18=0,G18=0),"Not captured yet",IF(ROUND(L18,2)=0,"On plan",IF(L18&gt;0,"Ahead of plan","Behind plan")))</f>
        <v/>
      </c>
      <c r="O18" s="27" t="n"/>
    </row>
    <row r="19" ht="18" customHeight="1">
      <c r="A19" s="24">
        <f>IF(FYStart=0,"",EDATE(FYStart,9))</f>
        <v/>
      </c>
      <c r="B19" s="19">
        <f>'Annual Budget'!K17</f>
        <v/>
      </c>
      <c r="C19" s="17" t="n"/>
      <c r="D19" s="19">
        <f>IF(AND(C19=0,G19=0),"",C19-B19)</f>
        <v/>
      </c>
      <c r="E19" s="26">
        <f>IF(D19="","",IF(B19=0,"",D19/B19))</f>
        <v/>
      </c>
      <c r="F19" s="19">
        <f>'Annual Budget'!K25+'Annual Budget'!K47+'Annual Budget'!K54</f>
        <v/>
      </c>
      <c r="G19" s="17" t="n"/>
      <c r="H19" s="19">
        <f>IF(AND(C19=0,G19=0),"",G19-F19)</f>
        <v/>
      </c>
      <c r="I19" s="26">
        <f>IF(H19="","",IF(F19=0,"",H19/F19))</f>
        <v/>
      </c>
      <c r="J19" s="19">
        <f>'Annual Budget'!K55</f>
        <v/>
      </c>
      <c r="K19" s="19">
        <f>IF(AND(C19=0,G19=0),"",C19-G19)</f>
        <v/>
      </c>
      <c r="L19" s="19">
        <f>IF(K19="","",K19-J19)</f>
        <v/>
      </c>
      <c r="M19" s="26">
        <f>IF(L19="","",IF(J19=0,"",L19/ABS(J19)))</f>
        <v/>
      </c>
      <c r="N19" s="20">
        <f>IF(AND(C19=0,G19=0),"Not captured yet",IF(ROUND(L19,2)=0,"On plan",IF(L19&gt;0,"Ahead of plan","Behind plan")))</f>
        <v/>
      </c>
      <c r="O19" s="27" t="n"/>
    </row>
    <row r="20" ht="18" customHeight="1">
      <c r="A20" s="24">
        <f>IF(FYStart=0,"",EDATE(FYStart,10))</f>
        <v/>
      </c>
      <c r="B20" s="19">
        <f>'Annual Budget'!L17</f>
        <v/>
      </c>
      <c r="C20" s="17" t="n"/>
      <c r="D20" s="19">
        <f>IF(AND(C20=0,G20=0),"",C20-B20)</f>
        <v/>
      </c>
      <c r="E20" s="26">
        <f>IF(D20="","",IF(B20=0,"",D20/B20))</f>
        <v/>
      </c>
      <c r="F20" s="19">
        <f>'Annual Budget'!L25+'Annual Budget'!L47+'Annual Budget'!L54</f>
        <v/>
      </c>
      <c r="G20" s="17" t="n"/>
      <c r="H20" s="19">
        <f>IF(AND(C20=0,G20=0),"",G20-F20)</f>
        <v/>
      </c>
      <c r="I20" s="26">
        <f>IF(H20="","",IF(F20=0,"",H20/F20))</f>
        <v/>
      </c>
      <c r="J20" s="19">
        <f>'Annual Budget'!L55</f>
        <v/>
      </c>
      <c r="K20" s="19">
        <f>IF(AND(C20=0,G20=0),"",C20-G20)</f>
        <v/>
      </c>
      <c r="L20" s="19">
        <f>IF(K20="","",K20-J20)</f>
        <v/>
      </c>
      <c r="M20" s="26">
        <f>IF(L20="","",IF(J20=0,"",L20/ABS(J20)))</f>
        <v/>
      </c>
      <c r="N20" s="20">
        <f>IF(AND(C20=0,G20=0),"Not captured yet",IF(ROUND(L20,2)=0,"On plan",IF(L20&gt;0,"Ahead of plan","Behind plan")))</f>
        <v/>
      </c>
      <c r="O20" s="27" t="n"/>
    </row>
    <row r="21" ht="18" customHeight="1">
      <c r="A21" s="24">
        <f>IF(FYStart=0,"",EDATE(FYStart,11))</f>
        <v/>
      </c>
      <c r="B21" s="19">
        <f>'Annual Budget'!M17</f>
        <v/>
      </c>
      <c r="C21" s="17" t="n"/>
      <c r="D21" s="19">
        <f>IF(AND(C21=0,G21=0),"",C21-B21)</f>
        <v/>
      </c>
      <c r="E21" s="26">
        <f>IF(D21="","",IF(B21=0,"",D21/B21))</f>
        <v/>
      </c>
      <c r="F21" s="19">
        <f>'Annual Budget'!M25+'Annual Budget'!M47+'Annual Budget'!M54</f>
        <v/>
      </c>
      <c r="G21" s="17" t="n"/>
      <c r="H21" s="19">
        <f>IF(AND(C21=0,G21=0),"",G21-F21)</f>
        <v/>
      </c>
      <c r="I21" s="26">
        <f>IF(H21="","",IF(F21=0,"",H21/F21))</f>
        <v/>
      </c>
      <c r="J21" s="19">
        <f>'Annual Budget'!M55</f>
        <v/>
      </c>
      <c r="K21" s="19">
        <f>IF(AND(C21=0,G21=0),"",C21-G21)</f>
        <v/>
      </c>
      <c r="L21" s="19">
        <f>IF(K21="","",K21-J21)</f>
        <v/>
      </c>
      <c r="M21" s="26">
        <f>IF(L21="","",IF(J21=0,"",L21/ABS(J21)))</f>
        <v/>
      </c>
      <c r="N21" s="20">
        <f>IF(AND(C21=0,G21=0),"Not captured yet",IF(ROUND(L21,2)=0,"On plan",IF(L21&gt;0,"Ahead of plan","Behind plan")))</f>
        <v/>
      </c>
      <c r="O21" s="27" t="n"/>
    </row>
    <row r="22" ht="74" customHeight="1">
      <c r="A22" s="21" t="inlineStr">
        <is>
          <t>FULL YEAR</t>
        </is>
      </c>
      <c r="B22" s="23">
        <f>SUM(B10:B21)</f>
        <v/>
      </c>
      <c r="C22" s="23">
        <f>SUM(C10:C21)</f>
        <v/>
      </c>
      <c r="D22" s="23">
        <f>IF(COUNT(C10:C21)+COUNT(G10:G21)&lt;24,"",C22-B22)</f>
        <v/>
      </c>
      <c r="E22" s="29">
        <f>IF(D22="","",IF(B22=0,"",D22/B22))</f>
        <v/>
      </c>
      <c r="F22" s="23">
        <f>SUM(F10:F21)</f>
        <v/>
      </c>
      <c r="G22" s="23">
        <f>SUM(G10:G21)</f>
        <v/>
      </c>
      <c r="H22" s="23">
        <f>IF(COUNT(C10:C21)+COUNT(G10:G21)&lt;24,"",G22-F22)</f>
        <v/>
      </c>
      <c r="I22" s="29">
        <f>IF(H22="","",IF(F22=0,"",H22/F22))</f>
        <v/>
      </c>
      <c r="J22" s="23">
        <f>SUM(J10:J21)</f>
        <v/>
      </c>
      <c r="K22" s="23">
        <f>C22-G22</f>
        <v/>
      </c>
      <c r="L22" s="23">
        <f>IF(COUNT(C10:C21)+COUNT(G10:G21)&lt;24,"",K22-J22)</f>
        <v/>
      </c>
      <c r="M22" s="29">
        <f>IF(L22="","",IF(J22=0,"",L22/ABS(J22)))</f>
        <v/>
      </c>
      <c r="N22" s="22" t="n"/>
      <c r="O22" s="40" t="inlineStr">
        <is>
          <t>The actual columns add up whatever you have captured so far. The variance columns on this row stay blank until all twelve months are in, because comparing four months of takings against a full year of budget tells you nothing. Use the year to date block below in the meantime.</t>
        </is>
      </c>
    </row>
    <row r="24" ht="22" customHeight="1">
      <c r="A24" s="13" t="inlineStr">
        <is>
          <t>YEAR TO DATE</t>
        </is>
      </c>
      <c r="B24" s="14" t="n"/>
      <c r="C24" s="14" t="n"/>
      <c r="D24" s="14" t="n"/>
      <c r="E24" s="14" t="n"/>
      <c r="F24" s="14" t="n"/>
      <c r="G24" s="14" t="n"/>
      <c r="H24" s="14" t="n"/>
      <c r="I24" s="14" t="n"/>
      <c r="J24" s="14" t="n"/>
      <c r="K24" s="14" t="n"/>
      <c r="L24" s="14" t="n"/>
      <c r="M24" s="14" t="n"/>
      <c r="N24" s="14" t="n"/>
      <c r="O24" s="14" t="n"/>
    </row>
    <row r="25" ht="28" customHeight="1">
      <c r="A25" s="7" t="inlineStr">
        <is>
          <t>Months completed</t>
        </is>
      </c>
      <c r="B25" s="52" t="inlineStr">
        <is>
          <t>1</t>
        </is>
      </c>
      <c r="C25" s="11" t="inlineStr">
        <is>
          <t>Every figure in the year to date block below counts only this many months, so you are never comparing three months of takings against a full year of budget.</t>
        </is>
      </c>
    </row>
    <row r="26" ht="26" customHeight="1">
      <c r="A26" s="15" t="inlineStr">
        <is>
          <t>LINE</t>
        </is>
      </c>
      <c r="B26" s="15" t="inlineStr">
        <is>
          <t>BUDGET TO DATE</t>
        </is>
      </c>
      <c r="C26" s="15" t="inlineStr">
        <is>
          <t>ACTUAL TO DATE</t>
        </is>
      </c>
      <c r="D26" s="15" t="inlineStr">
        <is>
          <t>VARIANCE</t>
        </is>
      </c>
      <c r="E26" s="15" t="inlineStr">
        <is>
          <t>VARIANCE %</t>
        </is>
      </c>
      <c r="F26" s="15" t="inlineStr">
        <is>
          <t>FULL YEAR BUDGET</t>
        </is>
      </c>
      <c r="G26" s="15" t="inlineStr">
        <is>
          <t>SHARE OF THE YEAR BUDGET</t>
        </is>
      </c>
      <c r="H26" s="15" t="n"/>
      <c r="I26" s="15" t="n"/>
      <c r="J26" s="15" t="n"/>
      <c r="K26" s="15" t="n"/>
      <c r="L26" s="15" t="n"/>
      <c r="M26" s="15" t="n"/>
      <c r="N26" s="15" t="n"/>
      <c r="O26" s="15" t="inlineStr">
        <is>
          <t>WHAT IT TELLS YOU</t>
        </is>
      </c>
    </row>
    <row r="27" ht="28" customHeight="1">
      <c r="A27" s="16" t="inlineStr">
        <is>
          <t>Income</t>
        </is>
      </c>
      <c r="B27" s="19">
        <f>IF(MonthsDone*1&lt;1,0,SUM(B10:INDEX(B10:B21,MonthsDone*1)))</f>
        <v/>
      </c>
      <c r="C27" s="19">
        <f>IF(MonthsDone*1&lt;1,0,SUM(C10:INDEX(C10:C21,MonthsDone*1)))</f>
        <v/>
      </c>
      <c r="D27" s="19">
        <f>C27-B27</f>
        <v/>
      </c>
      <c r="E27" s="26">
        <f>IF(B27=0,"",D27/ABS(B27))</f>
        <v/>
      </c>
      <c r="F27" s="19">
        <f>SUM(B10:B21)</f>
        <v/>
      </c>
      <c r="G27" s="26">
        <f>IF(F27=0,"",C27/ABS(F27))</f>
        <v/>
      </c>
      <c r="O27" s="11" t="inlineStr">
        <is>
          <t>If this is behind at the halfway mark, the second half has to carry the gap. It rarely does on its own.</t>
        </is>
      </c>
    </row>
    <row r="28" ht="28" customHeight="1">
      <c r="A28" s="16" t="inlineStr">
        <is>
          <t>Costs</t>
        </is>
      </c>
      <c r="B28" s="19">
        <f>IF(MonthsDone*1&lt;1,0,SUM(F10:INDEX(F10:F21,MonthsDone*1)))</f>
        <v/>
      </c>
      <c r="C28" s="19">
        <f>IF(MonthsDone*1&lt;1,0,SUM(G10:INDEX(G10:G21,MonthsDone*1)))</f>
        <v/>
      </c>
      <c r="D28" s="19">
        <f>C28-B28</f>
        <v/>
      </c>
      <c r="E28" s="26">
        <f>IF(B28=0,"",D28/ABS(B28))</f>
        <v/>
      </c>
      <c r="F28" s="19">
        <f>SUM(F10:F21)</f>
        <v/>
      </c>
      <c r="G28" s="26">
        <f>IF(F28=0,"",C28/ABS(F28))</f>
        <v/>
      </c>
      <c r="O28" s="11" t="inlineStr">
        <is>
          <t>Costs run ahead of income far more quietly than income falls behind.</t>
        </is>
      </c>
    </row>
    <row r="29" ht="28" customHeight="1">
      <c r="A29" s="16" t="inlineStr">
        <is>
          <t>Net profit</t>
        </is>
      </c>
      <c r="B29" s="19">
        <f>IF(MonthsDone*1&lt;1,0,SUM(J10:INDEX(J10:J21,MonthsDone*1)))</f>
        <v/>
      </c>
      <c r="C29" s="19">
        <f>IF(MonthsDone*1&lt;1,0,SUM(K10:INDEX(K10:K21,MonthsDone*1)))</f>
        <v/>
      </c>
      <c r="D29" s="19">
        <f>C29-B29</f>
        <v/>
      </c>
      <c r="E29" s="26">
        <f>IF(B29=0,"",D29/ABS(B29))</f>
        <v/>
      </c>
      <c r="F29" s="19">
        <f>SUM(J10:J21)</f>
        <v/>
      </c>
      <c r="G29" s="26">
        <f>IF(F29=0,"",C29/ABS(F29))</f>
        <v/>
      </c>
      <c r="O29" s="11" t="inlineStr">
        <is>
          <t>The one number to take to your accountant, your bank, or the person who lent you the money.</t>
        </is>
      </c>
    </row>
    <row r="31" ht="17.5" customHeight="1">
      <c r="A31" s="12" t="inlineStr">
        <is>
          <t>Note: A variance is not a failure, it is information. Ask why, write the answer in the last column, and then change either the plan or the behaviour. A budget nobody compares to reality is a wish list.</t>
        </is>
      </c>
    </row>
    <row r="32" ht="17.5" customHeight="1">
      <c r="A32" s="12" t="inlineStr">
        <is>
          <t>Note: Two adverse months in a row is the signal to act. Waiting for the year end to find out is how a fixable problem becomes a closed business.</t>
        </is>
      </c>
    </row>
  </sheetData>
  <mergeCells count="11">
    <mergeCell ref="A7:O7"/>
    <mergeCell ref="A24:O24"/>
    <mergeCell ref="A2:O2"/>
    <mergeCell ref="N6:O6"/>
    <mergeCell ref="A1:O1"/>
    <mergeCell ref="A32:O32"/>
    <mergeCell ref="A8:O8"/>
    <mergeCell ref="A31:O31"/>
    <mergeCell ref="N5:O5"/>
    <mergeCell ref="C25:O25"/>
    <mergeCell ref="N4:O4"/>
  </mergeCells>
  <conditionalFormatting sqref="D10:D22">
    <cfRule type="cellIs" priority="1" operator="greaterThan" dxfId="1">
      <formula>0</formula>
    </cfRule>
    <cfRule type="cellIs" priority="2" operator="lessThan" dxfId="0">
      <formula>0</formula>
    </cfRule>
  </conditionalFormatting>
  <conditionalFormatting sqref="L10:L22">
    <cfRule type="cellIs" priority="3" operator="greaterThan" dxfId="1">
      <formula>0</formula>
    </cfRule>
    <cfRule type="cellIs" priority="4" operator="lessThan" dxfId="0">
      <formula>0</formula>
    </cfRule>
  </conditionalFormatting>
  <conditionalFormatting sqref="D27">
    <cfRule type="cellIs" priority="5" operator="greaterThan" dxfId="1">
      <formula>0</formula>
    </cfRule>
    <cfRule type="cellIs" priority="6" operator="lessThan" dxfId="0">
      <formula>0</formula>
    </cfRule>
  </conditionalFormatting>
  <conditionalFormatting sqref="D29">
    <cfRule type="cellIs" priority="7" operator="greaterThan" dxfId="1">
      <formula>0</formula>
    </cfRule>
    <cfRule type="cellIs" priority="8" operator="lessThan" dxfId="0">
      <formula>0</formula>
    </cfRule>
  </conditionalFormatting>
  <conditionalFormatting sqref="H10:H22">
    <cfRule type="cellIs" priority="9" operator="lessThan" dxfId="1">
      <formula>0</formula>
    </cfRule>
    <cfRule type="cellIs" priority="10" operator="greaterThan" dxfId="0">
      <formula>0</formula>
    </cfRule>
  </conditionalFormatting>
  <conditionalFormatting sqref="D28">
    <cfRule type="cellIs" priority="11" operator="lessThan" dxfId="1">
      <formula>0</formula>
    </cfRule>
    <cfRule type="cellIs" priority="12" operator="greaterThan" dxfId="0">
      <formula>0</formula>
    </cfRule>
  </conditionalFormatting>
  <conditionalFormatting sqref="N10:N21">
    <cfRule type="cellIs" priority="13" operator="equal" dxfId="2">
      <formula>"Behind plan"</formula>
    </cfRule>
    <cfRule type="cellIs" priority="14" operator="equal" dxfId="3">
      <formula>"Ahead of plan"</formula>
    </cfRule>
  </conditionalFormatting>
  <dataValidations count="1">
    <dataValidation sqref="B25" showDropDown="0" showInputMessage="1" showErrorMessage="1" allowBlank="1" errorTitle="Choose from the list" error="Pick one of the options in the dropdown." promptTitle="Select" prompt="How many months of the financial year have you finished and captured?" type="list">
      <formula1>"1,2,3,4,5,6,7,8,9,10,11,12"</formula1>
    </dataValidation>
  </dataValidation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4.xml><?xml version="1.0" encoding="utf-8"?>
<worksheet xmlns="http://schemas.openxmlformats.org/spreadsheetml/2006/main">
  <sheetPr>
    <tabColor rgb="00191C4A"/>
    <outlinePr summaryBelow="1" summaryRight="1"/>
    <pageSetUpPr fitToPage="1"/>
  </sheetPr>
  <dimension ref="A1:C25"/>
  <sheetViews>
    <sheetView showGridLines="0" workbookViewId="0">
      <pane ySplit="5" topLeftCell="A6" activePane="bottomLeft" state="frozen"/>
      <selection pane="bottomLeft" activeCell="A1" sqref="A1"/>
    </sheetView>
  </sheetViews>
  <sheetFormatPr baseColWidth="8" defaultRowHeight="15"/>
  <cols>
    <col width="34" customWidth="1" min="1" max="1"/>
    <col width="96" customWidth="1" min="2" max="2"/>
    <col width="30" customWidth="1" min="3" max="3"/>
  </cols>
  <sheetData>
    <row r="1" ht="26" customHeight="1">
      <c r="A1" s="1" t="inlineStr">
        <is>
          <t>HOW TO BUDGET A YEAR</t>
        </is>
      </c>
    </row>
    <row r="2" ht="14" customHeight="1">
      <c r="A2" s="2" t="inlineStr">
        <is>
          <t>The four things that go wrong, and what to do instead.</t>
        </is>
      </c>
    </row>
    <row r="3" ht="4" customHeight="1">
      <c r="A3" s="3" t="n"/>
      <c r="B3" s="3" t="n"/>
      <c r="C3" s="3" t="n"/>
    </row>
    <row r="4" ht="17.5" customHeight="1">
      <c r="A4" s="12" t="inlineStr">
        <is>
          <t>Note: Nothing on this sheet is typed in or calculated. It is here so you know why the other sheets are built the way they are.</t>
        </is>
      </c>
    </row>
    <row r="5" ht="22" customHeight="1">
      <c r="A5" s="13" t="inlineStr">
        <is>
          <t>BUDGETING WHEN YOU HAVE NO IDEA WHAT NEXT MONTH HOLDS</t>
        </is>
      </c>
      <c r="B5" s="14" t="n"/>
      <c r="C5" s="14" t="n"/>
    </row>
    <row r="6" ht="70.5" customHeight="1">
      <c r="A6" s="53" t="inlineStr">
        <is>
          <t>Budget the floor, not the hope</t>
        </is>
      </c>
      <c r="B6" s="54" t="inlineStr">
        <is>
          <t>Take the worst three months you have ever had, average them, and budget your income at that level. If the business works at the floor it works everywhere. Anything above the floor is a good month, not a rescue.
If you have no history at all, count instead of guessing. How many customers can you physically serve in a week? What does an average one spend? Multiply, then take 60 percent of the answer, because you will not be full from day one.</t>
        </is>
      </c>
    </row>
    <row r="7" ht="70.5" customHeight="1">
      <c r="A7" s="53" t="inlineStr">
        <is>
          <t>Split fixed from variable</t>
        </is>
      </c>
      <c r="B7" s="54" t="inlineStr">
        <is>
          <t>Fixed costs land whether you sell anything or not: rent, salaries, insurance, security, connectivity. Variable costs only happen when you make a sale: stock, subcontractors, delivery, packaging.
Unpredictable income is survivable if your fixed costs are low. It is fatal if they are high. Before you sign a lease or hire a permanent person, check what that decision does to the break even line on the Annual Budget sheet.</t>
        </is>
      </c>
    </row>
    <row r="8" ht="45.5" customHeight="1">
      <c r="A8" s="53" t="inlineStr">
        <is>
          <t>Budget a range, then manage to the bottom of it</t>
        </is>
      </c>
      <c r="B8" s="54" t="inlineStr">
        <is>
          <t>Build the budget at your realistic figure. Then ask what happens at 20 percent less income by dropping every seasonality index on the Year Plan sheet, and write down in advance which costs you would cut and in what order. Deciding that on a bad Tuesday is how businesses cut the wrong thing.</t>
        </is>
      </c>
    </row>
    <row r="9" ht="45.5" customHeight="1">
      <c r="A9" s="53" t="inlineStr">
        <is>
          <t>Rebuild it every quarter</t>
        </is>
      </c>
      <c r="B9" s="54" t="inlineStr">
        <is>
          <t>A budget for a business with lumpy income has a shelf life of about three months. Every quarter, replace the months that have happened with what really happened and re-plan the ones that have not. The Budget versus Actual sheet shows you exactly which assumption was wrong.</t>
        </is>
      </c>
    </row>
    <row r="10" ht="22" customHeight="1">
      <c r="A10" s="13" t="inlineStr">
        <is>
          <t>A BUDGET AND A FORECAST ARE NOT THE SAME THING</t>
        </is>
      </c>
      <c r="B10" s="14" t="n"/>
      <c r="C10" s="14" t="n"/>
    </row>
    <row r="11" ht="45.5" customHeight="1">
      <c r="A11" s="53" t="inlineStr">
        <is>
          <t>A budget is a decision</t>
        </is>
      </c>
      <c r="B11" s="54" t="inlineStr">
        <is>
          <t>A budget is what you have decided will happen, and it is a commitment you hold yourself to. You set it once for the year, you keep it still, and you measure yourself against it. Changing the budget every time you miss it defeats the entire purpose. This workbook is the budget.</t>
        </is>
      </c>
    </row>
    <row r="12" ht="45.5" customHeight="1">
      <c r="A12" s="53" t="inlineStr">
        <is>
          <t>A forecast is a best guess</t>
        </is>
      </c>
      <c r="B12" s="54" t="inlineStr">
        <is>
          <t>A forecast is what you now honestly expect to happen, and it changes whenever the facts change. You update it constantly and you do not feel bad about it. Template B12, the thirteen week cash flow forecast, is the forecast, and it is about cash in the bank rather than profit on paper.</t>
        </is>
      </c>
    </row>
    <row r="13" ht="45.5" customHeight="1">
      <c r="A13" s="53" t="inlineStr">
        <is>
          <t>You need both, and they answer different questions</t>
        </is>
      </c>
      <c r="B13" s="54" t="inlineStr">
        <is>
          <t>The budget answers whether the business model works over a year. The forecast answers whether you can pay the salaries on the 25th. A profitable business with no cash still closes, and a business with cash and no profit is only borrowing time. Keep the two documents apart and never quietly edit the budget to match the forecast.</t>
        </is>
      </c>
    </row>
    <row r="14" ht="22" customHeight="1">
      <c r="A14" s="13" t="inlineStr">
        <is>
          <t>DECEMBER AND JANUARY, THE TWO MONTHS THAT CATCH EVERYBODY</t>
        </is>
      </c>
      <c r="B14" s="14" t="n"/>
      <c r="C14" s="14" t="n"/>
    </row>
    <row r="15" ht="108" customHeight="1">
      <c r="A15" s="53" t="inlineStr">
        <is>
          <t>What actually happens</t>
        </is>
      </c>
      <c r="B15" s="54" t="inlineStr">
        <is>
          <t>From roughly 10 December most corporate and government customers stop approving invoices. Sites close, procurement staff go on leave, and signatories are away. Work you delivered in November gets paid in February.
Then January arrives with school fees, uniforms, and a payroll to run in a month where takings are usually the lowest of the year. If you paid December bonuses, you did it out of the same money.
Retail and hospitality get the opposite shape: December is the best month of the year and January is the worst. Either way the pair has to be planned together, not one at a time.</t>
        </is>
      </c>
    </row>
    <row r="16" ht="183" customHeight="1">
      <c r="A16" s="53" t="inlineStr">
        <is>
          <t>Seasonality indices to start from</t>
        </is>
      </c>
      <c r="B16" s="54" t="inlineStr">
        <is>
          <t>These are starting points to argue with, not facts. Type your own once you have a year of history. In each list the twelve numbers run from January to December.
Business to business services: Jan 0.60, Feb 1.00, Mar 1.15, Apr 0.95, May 1.10, Jun 1.10, Jul 1.05, Aug 1.10, Sep 1.10, Oct 1.15, Nov 1.15, Dec 0.55.
Retail and food: Jan 0.70, Feb 0.85, Mar 0.95, Apr 1.00, May 0.90, Jun 0.95, Jul 0.95, Aug 0.95, Sep 1.00, Oct 1.05, Nov 1.15, Dec 1.55.
Construction and trades: Jan 0.55, Feb 1.05, Mar 1.15, Apr 1.05, May 1.15, Jun 1.10, Jul 1.10, Aug 1.15, Sep 1.15, Oct 1.20, Nov 1.10, Dec 0.65.
Remember that Good Friday and Family Day move every year, and that March 2027 carries four public holidays in nine days: 21, 22, 26 and 29 March. That is most of a trading week.</t>
        </is>
      </c>
    </row>
    <row r="17" ht="45.5" customHeight="1">
      <c r="A17" s="53" t="inlineStr">
        <is>
          <t>What to do about it</t>
        </is>
      </c>
      <c r="B17" s="54" t="inlineStr">
        <is>
          <t>Put the December and January indices in before you plan anything else, because they change the whole shape of the year. Then invoice early in December, ask for December payment terms in writing in November, and hold back enough in November to cover January salaries. Load the annual costs you control, such as insurance renewals and equipment purchases, into your strong months instead.</t>
        </is>
      </c>
    </row>
    <row r="18" ht="22" customHeight="1">
      <c r="A18" s="13" t="inlineStr">
        <is>
          <t>PROVISIONAL TAX: THE TWO PAYMENTS TO BUDGET FOR</t>
        </is>
      </c>
      <c r="B18" s="14" t="n"/>
      <c r="C18" s="14" t="n"/>
    </row>
    <row r="19" ht="33" customHeight="1">
      <c r="A19" s="53" t="inlineStr">
        <is>
          <t>Who has to pay it</t>
        </is>
      </c>
      <c r="B19" s="54" t="inlineStr">
        <is>
          <t>Every company is a provisional taxpayer automatically. So is any person who earns income that is not a salary, which includes every sole proprietor trading for their own account. It is not optional and there is nothing to elect.</t>
        </is>
      </c>
    </row>
    <row r="20" ht="133" customHeight="1">
      <c r="A20" s="53" t="inlineStr">
        <is>
          <t>The dates, for a February year end</t>
        </is>
      </c>
      <c r="B20" s="54" t="inlineStr">
        <is>
          <t>First payment, on an IRP6, by 31 August. That is six months into the year, and it is broadly half of your estimated tax for the whole year.
Second payment, on an IRP6, by the last day of February. That is the balance of your estimate for the year.
Optional third top up payment by 30 September, six months after year end. Paying the shortfall here stops the interest clock, which is why it is worth doing even though nobody makes you.
Underestimate the second payment and SARS adds a 20 percent underestimation penalty. Pay late and there is a 10 percent late payment penalty plus interest on top.</t>
        </is>
      </c>
    </row>
    <row r="21" ht="83" customHeight="1">
      <c r="A21" s="53" t="inlineStr">
        <is>
          <t>How to budget for it</t>
        </is>
      </c>
      <c r="B21" s="54" t="inlineStr">
        <is>
          <t>The tax block at the bottom of the Annual Budget sheet works out your estimated tax from your own budgeted profit and splits it across the two payment dates. Take the monthly figure it gives you and move that amount into a separate savings account on the day each customer pays you. Treat it as money that was never yours.
August and February are also the two months where a business with weak cash flow discovers it has spent SARS money. Put both payments into your thirteen week cash flow forecast, template B12, the moment they come within thirteen weeks.</t>
        </is>
      </c>
    </row>
    <row r="22" ht="22" customHeight="1">
      <c r="A22" s="13" t="inlineStr">
        <is>
          <t>WHERE THIS WORKBOOK SITS</t>
        </is>
      </c>
      <c r="B22" s="14" t="n"/>
      <c r="C22" s="14" t="n"/>
    </row>
    <row r="23" ht="120.5" customHeight="1">
      <c r="A23" s="53" t="inlineStr">
        <is>
          <t>The other templates it talks to</t>
        </is>
      </c>
      <c r="B23" s="54" t="inlineStr">
        <is>
          <t>Template B1, the monthly budget, is where you work a single month in detail. This workbook plans the year those months add up to.
Template B7, the profit and loss statement, uses the same expense names in the same order, so your actual figures drop straight onto your budgeted ones with no translation.
Template B12, the thirteen week cash flow forecast, turns this profit plan into a bank balance week by week.
Template B11, the balance sheet, and template G5, the funding readiness assessment, are what a bank or a funder will ask for alongside this.</t>
        </is>
      </c>
    </row>
    <row r="24" ht="29" customHeight="1">
      <c r="A24" s="12" t="inlineStr">
        <is>
          <t>Note: VAT is 15%. Only charge VAT if you are registered for VAT with SARS. Registration is compulsory once your taxable turnover passes R 2 300 000 in any 12 month period, and voluntary from R 120 000. If you are not registered, delete the VAT line and do not call this document a tax invoice.</t>
        </is>
      </c>
    </row>
    <row r="25" ht="29" customHeight="1">
      <c r="A25" s="12" t="inlineStr">
        <is>
          <t>Note: rates, thresholds and fees quoted in this template were correct on 09 August 2026. Confirm the current figures on sars.gov.za, cipc.co.za or labour.gov.za before you rely on them.</t>
        </is>
      </c>
    </row>
  </sheetData>
  <mergeCells count="24">
    <mergeCell ref="A25:C25"/>
    <mergeCell ref="B16:C16"/>
    <mergeCell ref="B7:C7"/>
    <mergeCell ref="A18:C18"/>
    <mergeCell ref="A2:C2"/>
    <mergeCell ref="B12:C12"/>
    <mergeCell ref="B21:C21"/>
    <mergeCell ref="A5:C5"/>
    <mergeCell ref="B11:C11"/>
    <mergeCell ref="A14:C14"/>
    <mergeCell ref="A22:C22"/>
    <mergeCell ref="B23:C23"/>
    <mergeCell ref="B17:C17"/>
    <mergeCell ref="A4:C4"/>
    <mergeCell ref="B8:C8"/>
    <mergeCell ref="A10:C10"/>
    <mergeCell ref="B13:C13"/>
    <mergeCell ref="B19:C19"/>
    <mergeCell ref="B9:C9"/>
    <mergeCell ref="A24:C24"/>
    <mergeCell ref="B6:C6"/>
    <mergeCell ref="B15:C15"/>
    <mergeCell ref="A1:C1"/>
    <mergeCell ref="B20:C20"/>
  </mergeCells>
  <pageMargins left="0.5" right="0.5" top="0.6" bottom="0.6" header="0.5" footer="0.5"/>
  <pageSetup orientation="portrait"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2026-08-10T21:12:29Z</dcterms:created>
  <dcterms:modified xmlns:dcterms="http://purl.org/dc/terms/" xmlns:xsi="http://www.w3.org/2001/XMLSchema-instance" xsi:type="dcterms:W3CDTF">2026-08-10T21:12:29Z</dcterms:modified>
</cp:coreProperties>
</file>