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up Costs" sheetId="1" state="visible" r:id="rId1"/>
    <sheet xmlns:r="http://schemas.openxmlformats.org/officeDocument/2006/relationships" name="Running Costs" sheetId="2" state="visible" r:id="rId2"/>
    <sheet xmlns:r="http://schemas.openxmlformats.org/officeDocument/2006/relationships" name="Funding and Runway" sheetId="3" state="visible" r:id="rId3"/>
    <sheet xmlns:r="http://schemas.openxmlformats.org/officeDocument/2006/relationships" name="Minimum Viable Start" sheetId="4" state="visible" r:id="rId4"/>
    <sheet xmlns:r="http://schemas.openxmlformats.org/officeDocument/2006/relationships" name="Reference" sheetId="5" state="visible" r:id="rId5"/>
  </sheets>
  <definedNames>
    <definedName name="OpenDate">'Start-up Costs'!$B$8</definedName>
    <definedName name="SetupEstimate">'Start-up Costs'!$B$67</definedName>
    <definedName name="SetupCost">'Start-up Costs'!$F$67</definedName>
    <definedName name="MonthlyBurn">'Running Costs'!$B$30</definedName>
    <definedName name="UIFEmployee">'Running Costs'!$B$37</definedName>
    <definedName name="UIFEmployer">'Running Costs'!$B$38</definedName>
    <definedName name="UIFCeiling">'Running Costs'!$B$39</definedName>
    <definedName name="Headcount">'Running Costs'!$B$40</definedName>
    <definedName name="SDLRate">'Running Costs'!$B$41</definedName>
    <definedName name="SDLThreshold">'Running Costs'!$B$42</definedName>
    <definedName name="CoidaYear">'Running Costs'!$B$43</definedName>
    <definedName name="NMW">'Running Costs'!$B$44</definedName>
    <definedName name="VATRate">'Running Costs'!$B$45</definedName>
    <definedName name="VATVoluntary">'Running Costs'!$B$46</definedName>
    <definedName name="VATCompulsory">'Running Costs'!$B$47</definedName>
    <definedName name="CashRaised">'Funding and Runway'!$B$25</definedName>
  </definedNames>
  <calcPr calcId="124519" fullCalcOnLoad="1"/>
</workbook>
</file>

<file path=xl/styles.xml><?xml version="1.0" encoding="utf-8"?>
<styleSheet xmlns="http://schemas.openxmlformats.org/spreadsheetml/2006/main">
  <numFmts count="3">
    <numFmt numFmtId="164" formatCode="DD MMM YYYY"/>
    <numFmt numFmtId="165" formatCode="&quot;R&quot; #,##0.00"/>
    <numFmt numFmtId="166" formatCode="0.0%"/>
  </numFmts>
  <fonts count="19">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191C4A"/>
      <sz val="10"/>
    </font>
    <font>
      <name val="Arial"/>
      <color rgb="000000FF"/>
      <sz val="10"/>
    </font>
    <font>
      <name val="Arial"/>
      <i val="1"/>
      <color rgb="006B6870"/>
      <sz val="8.5"/>
    </font>
    <font>
      <name val="Arial"/>
      <b val="1"/>
      <color rgb="00FFFFFF"/>
      <sz val="8.5"/>
    </font>
    <font>
      <name val="Arial"/>
      <b val="1"/>
      <color rgb="00FFFFFF"/>
      <sz val="9.5"/>
    </font>
    <font>
      <name val="Arial"/>
      <color rgb="00222222"/>
      <sz val="10"/>
    </font>
    <font>
      <name val="Arial"/>
      <color rgb="00191C4A"/>
      <sz val="10"/>
    </font>
    <font>
      <name val="Arial"/>
      <color rgb="000000FF"/>
      <sz val="9"/>
    </font>
    <font>
      <name val="Arial"/>
      <color rgb="006B6870"/>
      <sz val="8.5"/>
    </font>
    <font>
      <name val="Arial"/>
      <b val="1"/>
      <color rgb="00FFFFFF"/>
      <sz val="10"/>
    </font>
    <font>
      <name val="Arial"/>
      <b val="1"/>
      <color rgb="00191C4A"/>
      <sz val="11"/>
    </font>
    <font>
      <name val="Arial"/>
      <b val="1"/>
      <color rgb="00A32D2D"/>
      <sz val="11"/>
    </font>
    <font>
      <name val="Arial"/>
      <color rgb="00191C4A"/>
      <sz val="9"/>
    </font>
    <font>
      <name val="Arial"/>
      <color rgb="00222222"/>
      <sz val="9.5"/>
    </font>
  </fonts>
  <fills count="7">
    <fill>
      <patternFill/>
    </fill>
    <fill>
      <patternFill patternType="gray125"/>
    </fill>
    <fill>
      <patternFill patternType="solid">
        <fgColor rgb="00FFFFFF"/>
      </patternFill>
    </fill>
    <fill>
      <patternFill patternType="solid">
        <fgColor rgb="00191C4A"/>
      </patternFill>
    </fill>
    <fill>
      <patternFill patternType="solid">
        <fgColor rgb="0021759B"/>
      </patternFill>
    </fill>
    <fill>
      <patternFill patternType="solid">
        <fgColor rgb="00F7F6F2"/>
      </patternFill>
    </fill>
    <fill>
      <patternFill patternType="solid">
        <fgColor rgb="00E8E9F2"/>
      </patternFill>
    </fill>
  </fills>
  <borders count="9">
    <border>
      <left/>
      <right/>
      <top/>
      <bottom/>
      <diagonal/>
    </border>
    <border>
      <bottom style="medium">
        <color rgb="00D7B428"/>
      </bottom>
    </border>
    <border>
      <left style="thin">
        <color rgb="00E0DDD4"/>
      </left>
      <right style="thin">
        <color rgb="00E0DDD4"/>
      </right>
      <top style="thin">
        <color rgb="00E0DDD4"/>
      </top>
      <bottom style="thin">
        <color rgb="00E0DDD4"/>
      </bottom>
    </border>
    <border>
      <left/>
      <right/>
      <top style="thin">
        <color rgb="00E0DDD4"/>
      </top>
      <bottom/>
      <diagonal/>
    </border>
    <border>
      <left/>
      <right style="thin">
        <color rgb="00E0DDD4"/>
      </right>
      <top style="thin">
        <color rgb="00E0DDD4"/>
      </top>
      <bottom/>
      <diagonal/>
    </border>
    <border>
      <left/>
      <right/>
      <top style="thin">
        <color rgb="00E0DDD4"/>
      </top>
      <bottom style="thin">
        <color rgb="00E0DDD4"/>
      </bottom>
      <diagonal/>
    </border>
    <border>
      <left/>
      <right style="thin">
        <color rgb="00E0DDD4"/>
      </right>
      <top style="thin">
        <color rgb="00E0DDD4"/>
      </top>
      <bottom style="thin">
        <color rgb="00E0DDD4"/>
      </bottom>
      <diagonal/>
    </border>
    <border/>
    <border>
      <top style="thin">
        <color rgb="00191C4A"/>
      </top>
      <bottom style="double">
        <color rgb="00191C4A"/>
      </bottom>
    </border>
  </borders>
  <cellStyleXfs count="1">
    <xf numFmtId="0" fontId="0" fillId="0" borderId="0"/>
  </cellStyleXfs>
  <cellXfs count="57">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0" borderId="0" applyAlignment="1" pivotButton="0" quotePrefix="0" xfId="0">
      <alignment vertical="center" indent="1"/>
    </xf>
    <xf numFmtId="0" fontId="6" fillId="2" borderId="2" applyAlignment="1" pivotButton="0" quotePrefix="0" xfId="0">
      <alignment horizontal="left" vertical="center" indent="1"/>
    </xf>
    <xf numFmtId="0" fontId="0" fillId="0" borderId="5" pivotButton="0" quotePrefix="0" xfId="0"/>
    <xf numFmtId="0" fontId="0" fillId="0" borderId="6" pivotButton="0" quotePrefix="0" xfId="0"/>
    <xf numFmtId="0" fontId="7" fillId="0" borderId="0" applyAlignment="1" pivotButton="0" quotePrefix="0" xfId="0">
      <alignment vertical="center" wrapText="1" indent="1"/>
    </xf>
    <xf numFmtId="164" fontId="6" fillId="2" borderId="2" applyAlignment="1" pivotButton="0" quotePrefix="0" xfId="0">
      <alignment horizontal="left" vertical="center" indent="1"/>
    </xf>
    <xf numFmtId="0" fontId="7" fillId="0" borderId="0" applyAlignment="1" pivotButton="0" quotePrefix="0" xfId="0">
      <alignment vertical="top" wrapText="1" indent="1"/>
    </xf>
    <xf numFmtId="0" fontId="8" fillId="3" borderId="2" applyAlignment="1" pivotButton="0" quotePrefix="0" xfId="0">
      <alignment horizontal="center" vertical="center" wrapText="1"/>
    </xf>
    <xf numFmtId="0" fontId="9" fillId="4" borderId="7" applyAlignment="1" pivotButton="0" quotePrefix="0" xfId="0">
      <alignment vertical="center" indent="1"/>
    </xf>
    <xf numFmtId="0" fontId="0" fillId="4" borderId="7" pivotButton="0" quotePrefix="0" xfId="0"/>
    <xf numFmtId="0" fontId="10" fillId="0" borderId="0" applyAlignment="1" pivotButton="0" quotePrefix="0" xfId="0">
      <alignment vertical="center" indent="2"/>
    </xf>
    <xf numFmtId="165" fontId="6" fillId="2" borderId="2" applyAlignment="1" pivotButton="0" quotePrefix="0" xfId="0">
      <alignment horizontal="right" vertical="center" indent="1"/>
    </xf>
    <xf numFmtId="165" fontId="11" fillId="5" borderId="2" applyAlignment="1" pivotButton="0" quotePrefix="0" xfId="0">
      <alignment horizontal="right" vertical="center" indent="1"/>
    </xf>
    <xf numFmtId="166" fontId="11" fillId="5" borderId="2" applyAlignment="1" pivotButton="0" quotePrefix="0" xfId="0">
      <alignment horizontal="right" vertical="center" indent="1"/>
    </xf>
    <xf numFmtId="0" fontId="12" fillId="2" borderId="2" applyAlignment="1" pivotButton="0" quotePrefix="0" xfId="0">
      <alignment horizontal="left" vertical="center" indent="1"/>
    </xf>
    <xf numFmtId="0" fontId="13" fillId="0" borderId="0" applyAlignment="1" pivotButton="0" quotePrefix="0" xfId="0">
      <alignment vertical="center" wrapText="1" indent="1"/>
    </xf>
    <xf numFmtId="0" fontId="10" fillId="0" borderId="0" applyAlignment="1" pivotButton="0" quotePrefix="0" xfId="0">
      <alignment vertical="center" wrapText="1" indent="2"/>
    </xf>
    <xf numFmtId="0" fontId="5" fillId="5" borderId="8" applyAlignment="1" pivotButton="0" quotePrefix="0" xfId="0">
      <alignment vertical="center" indent="1"/>
    </xf>
    <xf numFmtId="165" fontId="5" fillId="5" borderId="8" applyAlignment="1" pivotButton="0" quotePrefix="0" xfId="0">
      <alignment horizontal="right" vertical="center" indent="1"/>
    </xf>
    <xf numFmtId="166" fontId="5" fillId="5" borderId="8" applyAlignment="1" pivotButton="0" quotePrefix="0" xfId="0">
      <alignment horizontal="right" vertical="center" indent="1"/>
    </xf>
    <xf numFmtId="0" fontId="0" fillId="5" borderId="8" pivotButton="0" quotePrefix="0" xfId="0"/>
    <xf numFmtId="0" fontId="5" fillId="5" borderId="8" applyAlignment="1" pivotButton="0" quotePrefix="0" xfId="0">
      <alignment vertical="center" wrapText="1" indent="1"/>
    </xf>
    <xf numFmtId="166" fontId="6" fillId="2" borderId="2" applyAlignment="1" pivotButton="0" quotePrefix="0" xfId="0">
      <alignment horizontal="left" vertical="center" indent="1"/>
    </xf>
    <xf numFmtId="0" fontId="5" fillId="6" borderId="8" applyAlignment="1" pivotButton="0" quotePrefix="0" xfId="0">
      <alignment vertical="center" indent="1"/>
    </xf>
    <xf numFmtId="165" fontId="5" fillId="6" borderId="8" applyAlignment="1" pivotButton="0" quotePrefix="0" xfId="0">
      <alignment horizontal="right" vertical="center" indent="1"/>
    </xf>
    <xf numFmtId="166" fontId="5" fillId="6" borderId="8" applyAlignment="1" pivotButton="0" quotePrefix="0" xfId="0">
      <alignment horizontal="right" vertical="center" indent="1"/>
    </xf>
    <xf numFmtId="0" fontId="0" fillId="6" borderId="8" pivotButton="0" quotePrefix="0" xfId="0"/>
    <xf numFmtId="0" fontId="7" fillId="6" borderId="8" applyAlignment="1" pivotButton="0" quotePrefix="0" xfId="0">
      <alignment vertical="center" wrapText="1" indent="1"/>
    </xf>
    <xf numFmtId="0" fontId="14" fillId="3" borderId="7" applyAlignment="1" pivotButton="0" quotePrefix="0" xfId="0">
      <alignment vertical="center" indent="1"/>
    </xf>
    <xf numFmtId="0" fontId="0" fillId="3" borderId="7" pivotButton="0" quotePrefix="0" xfId="0"/>
    <xf numFmtId="0" fontId="5" fillId="0" borderId="0" applyAlignment="1" pivotButton="0" quotePrefix="0" xfId="0">
      <alignment vertical="center" wrapText="1" indent="2"/>
    </xf>
    <xf numFmtId="165" fontId="5" fillId="5" borderId="2" applyAlignment="1" pivotButton="0" quotePrefix="0" xfId="0">
      <alignment horizontal="right" vertical="center" indent="1"/>
    </xf>
    <xf numFmtId="0" fontId="15" fillId="6" borderId="8" applyAlignment="1" pivotButton="0" quotePrefix="0" xfId="0">
      <alignment vertical="center" indent="1"/>
    </xf>
    <xf numFmtId="165" fontId="15" fillId="6" borderId="8" applyAlignment="1" pivotButton="0" quotePrefix="0" xfId="0">
      <alignment horizontal="right" vertical="center" indent="1"/>
    </xf>
    <xf numFmtId="9" fontId="6" fillId="2" borderId="2" applyAlignment="1" pivotButton="0" quotePrefix="0" xfId="0">
      <alignment horizontal="left" vertical="center" indent="1"/>
    </xf>
    <xf numFmtId="1" fontId="6" fillId="2" borderId="2" applyAlignment="1" pivotButton="0" quotePrefix="0" xfId="0">
      <alignment horizontal="left" vertical="center" indent="1"/>
    </xf>
    <xf numFmtId="1" fontId="6" fillId="2" borderId="2" applyAlignment="1" pivotButton="0" quotePrefix="0" xfId="0">
      <alignment horizontal="center" vertical="center"/>
    </xf>
    <xf numFmtId="0" fontId="12" fillId="2" borderId="2" applyAlignment="1" pivotButton="0" quotePrefix="0" xfId="0">
      <alignment horizontal="left" vertical="center" wrapText="1" indent="1"/>
    </xf>
    <xf numFmtId="0" fontId="16" fillId="5" borderId="8" applyAlignment="1" pivotButton="0" quotePrefix="0" xfId="0">
      <alignment vertical="center" indent="1"/>
    </xf>
    <xf numFmtId="165" fontId="16" fillId="5" borderId="8" applyAlignment="1" pivotButton="0" quotePrefix="0" xfId="0">
      <alignment horizontal="right" vertical="center" indent="1"/>
    </xf>
    <xf numFmtId="49" fontId="16" fillId="5" borderId="8" applyAlignment="1" pivotButton="0" quotePrefix="0" xfId="0">
      <alignment horizontal="left" vertical="center" indent="1"/>
    </xf>
    <xf numFmtId="0" fontId="7" fillId="5" borderId="8" applyAlignment="1" pivotButton="0" quotePrefix="0" xfId="0">
      <alignment vertical="center" wrapText="1" indent="1"/>
    </xf>
    <xf numFmtId="0" fontId="5" fillId="0" borderId="0" applyAlignment="1" pivotButton="0" quotePrefix="0" xfId="0">
      <alignment vertical="center" indent="2"/>
    </xf>
    <xf numFmtId="4" fontId="5" fillId="5" borderId="2" applyAlignment="1" pivotButton="0" quotePrefix="0" xfId="0">
      <alignment horizontal="right" vertical="center" indent="1"/>
    </xf>
    <xf numFmtId="164" fontId="5" fillId="5" borderId="2" applyAlignment="1" pivotButton="0" quotePrefix="0" xfId="0">
      <alignment horizontal="right" vertical="center" indent="1"/>
    </xf>
    <xf numFmtId="4" fontId="11" fillId="5" borderId="2" applyAlignment="1" pivotButton="0" quotePrefix="0" xfId="0">
      <alignment horizontal="right" vertical="center" indent="1"/>
    </xf>
    <xf numFmtId="49" fontId="17" fillId="5" borderId="2" applyAlignment="1" pivotButton="0" quotePrefix="0" xfId="0">
      <alignment horizontal="left" vertical="center" indent="1"/>
    </xf>
    <xf numFmtId="4" fontId="15" fillId="6" borderId="8" applyAlignment="1" pivotButton="0" quotePrefix="0" xfId="0">
      <alignment horizontal="right" vertical="center" indent="1"/>
    </xf>
    <xf numFmtId="0" fontId="5" fillId="0" borderId="0" applyAlignment="1" pivotButton="0" quotePrefix="0" xfId="0">
      <alignment vertical="top" wrapText="1" indent="1"/>
    </xf>
    <xf numFmtId="0" fontId="18" fillId="0" borderId="0" applyAlignment="1" pivotButton="0" quotePrefix="0" xfId="0">
      <alignment vertical="top" wrapText="1" indent="1"/>
    </xf>
  </cellXfs>
  <cellStyles count="1">
    <cellStyle name="Normal" xfId="0" builtinId="0" hidden="0"/>
  </cellStyles>
  <dxfs count="7">
    <dxf>
      <font>
        <name val="Arial"/>
        <color rgb="00A32D2D"/>
        <sz val="10"/>
      </font>
      <fill>
        <patternFill patternType="solid">
          <fgColor rgb="00F6E5E5"/>
        </patternFill>
      </fill>
    </dxf>
    <dxf>
      <font>
        <name val="Arial"/>
        <color rgb="001D9E75"/>
        <sz val="10"/>
      </font>
      <fill>
        <patternFill patternType="solid">
          <fgColor rgb="00E4F3EC"/>
        </patternFill>
      </fill>
    </dxf>
    <dxf>
      <font>
        <name val="Arial"/>
        <b val="1"/>
        <color rgb="00A32D2D"/>
        <sz val="10"/>
      </font>
      <fill>
        <patternFill patternType="solid">
          <fgColor rgb="00F6E5E5"/>
        </patternFill>
      </fill>
    </dxf>
    <dxf>
      <font>
        <name val="Arial"/>
        <b val="1"/>
        <color rgb="001D9E75"/>
        <sz val="10"/>
      </font>
      <fill>
        <patternFill patternType="solid">
          <fgColor rgb="00E4F3EC"/>
        </patternFill>
      </fill>
    </dxf>
    <dxf>
      <font>
        <name val="Arial"/>
        <b val="1"/>
        <color rgb="00C4830A"/>
        <sz val="10"/>
      </font>
      <fill>
        <patternFill patternType="solid">
          <fgColor rgb="00FBF1DC"/>
        </patternFill>
      </fill>
    </dxf>
    <dxf>
      <font>
        <name val="Arial"/>
        <b val="1"/>
        <color rgb="00A32D2D"/>
        <sz val="9"/>
      </font>
      <fill>
        <patternFill patternType="solid">
          <fgColor rgb="00F6E5E5"/>
        </patternFill>
      </fill>
    </dxf>
    <dxf>
      <font>
        <name val="Arial"/>
        <b val="1"/>
        <color rgb="001D9E75"/>
        <sz val="9"/>
      </font>
      <fill>
        <patternFill patternType="solid">
          <fgColor rgb="00E4F3E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I75"/>
  <sheetViews>
    <sheetView showGridLines="0" workbookViewId="0">
      <pane ySplit="11" topLeftCell="A12" activePane="bottomLeft" state="frozen"/>
      <selection pane="bottomLeft" activeCell="A1" sqref="A1"/>
    </sheetView>
  </sheetViews>
  <sheetFormatPr baseColWidth="8" defaultRowHeight="15"/>
  <cols>
    <col width="48" customWidth="1" min="1" max="1"/>
    <col width="15" customWidth="1" min="2" max="2"/>
    <col width="15" customWidth="1" min="3" max="3"/>
    <col width="15" customWidth="1" min="4" max="4"/>
    <col width="11" customWidth="1" min="5" max="5"/>
    <col width="18" customWidth="1" min="6" max="6"/>
    <col width="24" customWidth="1" min="7" max="7"/>
    <col width="28" customWidth="1" min="8" max="8"/>
    <col width="52" customWidth="1" min="9" max="9"/>
  </cols>
  <sheetData>
    <row r="1" ht="26" customHeight="1">
      <c r="A1" s="1" t="inlineStr">
        <is>
          <t>START-UP BUDGET</t>
        </is>
      </c>
    </row>
    <row r="2" ht="14" customHeight="1">
      <c r="A2" s="2" t="inlineStr">
        <is>
          <t>What it costs to open the doors, and how long the money lasts afterwards. The steps themselves are on template A2.</t>
        </is>
      </c>
    </row>
    <row r="3" ht="4" customHeight="1">
      <c r="A3" s="3" t="n"/>
      <c r="B3" s="3" t="n"/>
      <c r="C3" s="3" t="n"/>
      <c r="D3" s="3" t="n"/>
      <c r="E3" s="3" t="n"/>
      <c r="F3" s="3" t="n"/>
      <c r="G3" s="3" t="n"/>
      <c r="H3" s="3" t="n"/>
      <c r="I3" s="3" t="n"/>
    </row>
    <row r="4" ht="15" customHeight="1">
      <c r="A4" s="4" t="inlineStr">
        <is>
          <t>[YOUR COMPANY NAME]</t>
        </is>
      </c>
      <c r="H4" s="5" t="inlineStr">
        <is>
          <t>[ Insert your logo in the space above ]</t>
        </is>
      </c>
    </row>
    <row r="5" ht="15" customHeight="1">
      <c r="A5" s="6" t="inlineStr">
        <is>
          <t>Reg No: [XXXX/XXXXXX/XX]</t>
        </is>
      </c>
      <c r="H5" s="5" t="inlineStr">
        <is>
          <t>VAT No: [4XXXXXXXXX] (if VAT registered)</t>
        </is>
      </c>
    </row>
    <row r="6" ht="15" customHeight="1">
      <c r="A6" s="6" t="inlineStr">
        <is>
          <t>[email@yourbusiness.co.za]</t>
        </is>
      </c>
      <c r="H6" s="5" t="inlineStr">
        <is>
          <t>[+27 XX XXX XXXX]</t>
        </is>
      </c>
    </row>
    <row r="7" ht="18" customHeight="1">
      <c r="A7" s="7" t="inlineStr">
        <is>
          <t>What you are opening</t>
        </is>
      </c>
      <c r="B7" s="8" t="inlineStr">
        <is>
          <t>[a hair salon in Polokwane]</t>
        </is>
      </c>
      <c r="C7" s="9" t="n"/>
      <c r="D7" s="10" t="n"/>
      <c r="E7" s="11" t="inlineStr">
        <is>
          <t>Be specific. A budget for a business you cannot describe in one line is a budget for a hobby.</t>
        </is>
      </c>
    </row>
    <row r="8" ht="28" customHeight="1">
      <c r="A8" s="7" t="inlineStr">
        <is>
          <t>Planned opening date</t>
        </is>
      </c>
      <c r="B8" s="12" t="n"/>
      <c r="E8" s="11" t="inlineStr">
        <is>
          <t>The runway block on the Funding and Runway sheet counts forward from this date to tell you the month the money runs out.</t>
        </is>
      </c>
    </row>
    <row r="9" ht="17.5" customHeight="1">
      <c r="A9" s="13" t="inlineStr">
        <is>
          <t>Note: How to use this sheet: type only in the white cells, which show in blue text. The shaded cells work themselves out, so leave them alone. Notes in grey italic are guidance and can be deleted before you send the document.</t>
        </is>
      </c>
    </row>
    <row r="10" ht="29" customHeight="1">
      <c r="A10" s="13" t="inlineStr">
        <is>
          <t>Note: Fill in the Estimated column from real quotations, not from memory. Fill in the Actual column as you pay, and the variance column shows you, item by item, where your guess was wrong. Then use the last column to decide honestly what has to happen before you open and what can wait until money is coming in.</t>
        </is>
      </c>
    </row>
    <row r="11" ht="26" customHeight="1">
      <c r="A11" s="14" t="inlineStr">
        <is>
          <t>ITEM</t>
        </is>
      </c>
      <c r="B11" s="14" t="inlineStr">
        <is>
          <t>ESTIMATED</t>
        </is>
      </c>
      <c r="C11" s="14" t="inlineStr">
        <is>
          <t>ACTUAL</t>
        </is>
      </c>
      <c r="D11" s="14" t="inlineStr">
        <is>
          <t>VARIANCE</t>
        </is>
      </c>
      <c r="E11" s="14" t="inlineStr">
        <is>
          <t>VARIANCE %</t>
        </is>
      </c>
      <c r="F11" s="14" t="inlineStr">
        <is>
          <t>WHAT IT WILL COST IN THE END</t>
        </is>
      </c>
      <c r="G11" s="14" t="inlineStr">
        <is>
          <t>BEFORE YOU OPEN, OR LATER</t>
        </is>
      </c>
      <c r="H11" s="14" t="inlineStr">
        <is>
          <t>WHO YOU PAY</t>
        </is>
      </c>
      <c r="I11" s="14" t="inlineStr">
        <is>
          <t>NOTES AND WHAT IT REALLY COSTS</t>
        </is>
      </c>
    </row>
    <row r="12" ht="22" customHeight="1">
      <c r="A12" s="15" t="inlineStr">
        <is>
          <t>REGISTRATION AND COMPLIANCE</t>
        </is>
      </c>
      <c r="B12" s="16" t="n"/>
      <c r="C12" s="16" t="n"/>
      <c r="D12" s="16" t="n"/>
      <c r="E12" s="16" t="n"/>
      <c r="F12" s="16" t="n"/>
      <c r="G12" s="16" t="n"/>
      <c r="H12" s="16" t="n"/>
      <c r="I12" s="16" t="n"/>
    </row>
    <row r="13" ht="39.5" customHeight="1">
      <c r="A13" s="17" t="inlineStr">
        <is>
          <t>Company name reservation at CIPC</t>
        </is>
      </c>
      <c r="B13" s="18" t="n">
        <v>50</v>
      </c>
      <c r="C13" s="18" t="n"/>
      <c r="D13" s="19">
        <f>IF(C13=0,"",C13-B13)</f>
        <v/>
      </c>
      <c r="E13" s="20">
        <f>IF(D13="","",IF(B13=0,"",D13/B13))</f>
        <v/>
      </c>
      <c r="F13" s="19">
        <f>IF(C13&gt;0,C13,B13)</f>
        <v/>
      </c>
      <c r="G13" s="21" t="inlineStr">
        <is>
          <t>Can wait</t>
        </is>
      </c>
      <c r="H13" s="22" t="inlineStr">
        <is>
          <t>CIPC, at bizportal.gov.za</t>
        </is>
      </c>
      <c r="I13" s="11" t="inlineStr">
        <is>
          <t>R50 online for up to four name choices, R75 on paper, and R30 to extend a reservation. You can skip it entirely and let the registration number be the name, then add a name later.</t>
        </is>
      </c>
    </row>
    <row r="14" ht="51" customHeight="1">
      <c r="A14" s="17" t="inlineStr">
        <is>
          <t>Company registration, standard MOI</t>
        </is>
      </c>
      <c r="B14" s="18" t="n">
        <v>125</v>
      </c>
      <c r="C14" s="18" t="n"/>
      <c r="D14" s="19">
        <f>IF(C14=0,"",C14-B14)</f>
        <v/>
      </c>
      <c r="E14" s="20">
        <f>IF(D14="","",IF(B14=0,"",D14/B14))</f>
        <v/>
      </c>
      <c r="F14" s="19">
        <f>IF(C14&gt;0,C14,B14)</f>
        <v/>
      </c>
      <c r="G14" s="21" t="inlineStr">
        <is>
          <t>Must have before opening</t>
        </is>
      </c>
      <c r="H14" s="22" t="inlineStr">
        <is>
          <t>CIPC, at bizportal.gov.za</t>
        </is>
      </c>
      <c r="I14" s="11" t="inlineStr">
        <is>
          <t>R125 where the registration number becomes the name, or R175 in total if you reserve a name at the same time. BizPortal itself is free to use. Nobody should charge you thousands for this.</t>
        </is>
      </c>
    </row>
    <row r="15" ht="51" customHeight="1">
      <c r="A15" s="17" t="inlineStr">
        <is>
          <t>Customised MOI, only if you actually need one</t>
        </is>
      </c>
      <c r="B15" s="18" t="n">
        <v>475</v>
      </c>
      <c r="C15" s="18" t="n"/>
      <c r="D15" s="19">
        <f>IF(C15=0,"",C15-B15)</f>
        <v/>
      </c>
      <c r="E15" s="20">
        <f>IF(D15="","",IF(B15=0,"",D15/B15))</f>
        <v/>
      </c>
      <c r="F15" s="19">
        <f>IF(C15&gt;0,C15,B15)</f>
        <v/>
      </c>
      <c r="G15" s="21" t="inlineStr">
        <is>
          <t>Can wait</t>
        </is>
      </c>
      <c r="H15" s="22" t="inlineStr">
        <is>
          <t>An attorney or company secretary, lodged at CIPC</t>
        </is>
      </c>
      <c r="I15" s="11" t="inlineStr">
        <is>
          <t>R475, lodged manually with the CoR 14.1 notice of incorporation. Most small businesses never need one. Leave this at zero unless you need special voting rights, pre-emptive rights or a written in audit exemption.</t>
        </is>
      </c>
    </row>
    <row r="16" ht="39.5" customHeight="1">
      <c r="A16" s="23" t="inlineStr">
        <is>
          <t>SARS registrations: income tax, PAYE, UIF and VAT</t>
        </is>
      </c>
      <c r="B16" s="18" t="n">
        <v>0</v>
      </c>
      <c r="C16" s="18" t="n"/>
      <c r="D16" s="19">
        <f>IF(C16=0,"",C16-B16)</f>
        <v/>
      </c>
      <c r="E16" s="20">
        <f>IF(D16="","",IF(B16=0,"",D16/B16))</f>
        <v/>
      </c>
      <c r="F16" s="19">
        <f>IF(C16&gt;0,C16,B16)</f>
        <v/>
      </c>
      <c r="G16" s="21" t="inlineStr">
        <is>
          <t>Must have before opening</t>
        </is>
      </c>
      <c r="H16" s="22" t="inlineStr">
        <is>
          <t>SARS, at sarsefiling.co.za</t>
        </is>
      </c>
      <c r="I16" s="11" t="inlineStr">
        <is>
          <t>Free. BizPortal issues the company income tax number automatically on incorporation. There is no SARS registration fee of any kind.</t>
        </is>
      </c>
    </row>
    <row r="17" ht="39.5" customHeight="1">
      <c r="A17" s="17" t="inlineStr">
        <is>
          <t>COIDA registration with the Compensation Fund</t>
        </is>
      </c>
      <c r="B17" s="18" t="n">
        <v>0</v>
      </c>
      <c r="C17" s="18" t="n"/>
      <c r="D17" s="19">
        <f>IF(C17=0,"",C17-B17)</f>
        <v/>
      </c>
      <c r="E17" s="20">
        <f>IF(D17="","",IF(B17=0,"",D17/B17))</f>
        <v/>
      </c>
      <c r="F17" s="19">
        <f>IF(C17&gt;0,C17,B17)</f>
        <v/>
      </c>
      <c r="G17" s="21" t="inlineStr">
        <is>
          <t>Must have before opening</t>
        </is>
      </c>
      <c r="H17" s="22" t="inlineStr">
        <is>
          <t>Compensation Fund, Department of Employment and Labour</t>
        </is>
      </c>
      <c r="I17" s="11" t="inlineStr">
        <is>
          <t>Free to register, and compulsory within 7 days of your first employee. The annual assessment is billed later, so it belongs on the Running Costs sheet, not here.</t>
        </is>
      </c>
    </row>
    <row r="18" ht="51" customHeight="1">
      <c r="A18" s="17" t="inlineStr">
        <is>
          <t>B-BBEE sworn affidavit</t>
        </is>
      </c>
      <c r="B18" s="18" t="n">
        <v>0</v>
      </c>
      <c r="C18" s="18" t="n"/>
      <c r="D18" s="19">
        <f>IF(C18=0,"",C18-B18)</f>
        <v/>
      </c>
      <c r="E18" s="20">
        <f>IF(D18="","",IF(B18=0,"",D18/B18))</f>
        <v/>
      </c>
      <c r="F18" s="19">
        <f>IF(C18&gt;0,C18,B18)</f>
        <v/>
      </c>
      <c r="G18" s="21" t="inlineStr">
        <is>
          <t>Must have before opening</t>
        </is>
      </c>
      <c r="H18" s="22" t="inlineStr">
        <is>
          <t>A Commissioner of Oaths at a police station</t>
        </is>
      </c>
      <c r="I18" s="11" t="inlineStr">
        <is>
          <t>Free. An Exempt Micro Enterprise, meaning total revenue of R10 million or less, proves its level with a sworn affidavit or the free CIPC certificate. It must be signed in wet ink and it is valid for 12 months from the date of signature.</t>
        </is>
      </c>
    </row>
    <row r="19" ht="39.5" customHeight="1">
      <c r="A19" s="17" t="inlineStr">
        <is>
          <t>Beneficial ownership filing at CIPC</t>
        </is>
      </c>
      <c r="B19" s="18" t="n">
        <v>0</v>
      </c>
      <c r="C19" s="18" t="n"/>
      <c r="D19" s="19">
        <f>IF(C19=0,"",C19-B19)</f>
        <v/>
      </c>
      <c r="E19" s="20">
        <f>IF(D19="","",IF(B19=0,"",D19/B19))</f>
        <v/>
      </c>
      <c r="F19" s="19">
        <f>IF(C19&gt;0,C19,B19)</f>
        <v/>
      </c>
      <c r="G19" s="21" t="inlineStr">
        <is>
          <t>Must have before opening</t>
        </is>
      </c>
      <c r="H19" s="22" t="inlineStr">
        <is>
          <t>CIPC</t>
        </is>
      </c>
      <c r="I19" s="11" t="inlineStr">
        <is>
          <t>Free, and compulsory within 10 business days of incorporation. Since 1 July 2024 CIPC will not accept an annual return unless this filing is up to date.</t>
        </is>
      </c>
    </row>
    <row r="20" ht="51" customHeight="1">
      <c r="A20" s="23" t="inlineStr">
        <is>
          <t>Trading licence, health certificate or sector permit</t>
        </is>
      </c>
      <c r="B20" s="18" t="n"/>
      <c r="C20" s="18" t="n"/>
      <c r="D20" s="19">
        <f>IF(C20=0,"",C20-B20)</f>
        <v/>
      </c>
      <c r="E20" s="20">
        <f>IF(D20="","",IF(B20=0,"",D20/B20))</f>
        <v/>
      </c>
      <c r="F20" s="19">
        <f>IF(C20&gt;0,C20,B20)</f>
        <v/>
      </c>
      <c r="G20" s="21" t="inlineStr">
        <is>
          <t>Must have before opening</t>
        </is>
      </c>
      <c r="H20" s="22" t="inlineStr">
        <is>
          <t>Your municipality or your sector regulator</t>
        </is>
      </c>
      <c r="I20" s="11" t="inlineStr">
        <is>
          <t>Fees are set by each municipality, so ask yours. Food, health and entertainment activities almost always need a licence, and food premises need a certificate of acceptability before the doors open.</t>
        </is>
      </c>
    </row>
    <row r="21" ht="39.5" customHeight="1">
      <c r="A21" s="17" t="inlineStr">
        <is>
          <t>Information officer registration</t>
        </is>
      </c>
      <c r="B21" s="18" t="n">
        <v>0</v>
      </c>
      <c r="C21" s="18" t="n"/>
      <c r="D21" s="19">
        <f>IF(C21=0,"",C21-B21)</f>
        <v/>
      </c>
      <c r="E21" s="20">
        <f>IF(D21="","",IF(B21=0,"",D21/B21))</f>
        <v/>
      </c>
      <c r="F21" s="19">
        <f>IF(C21&gt;0,C21,B21)</f>
        <v/>
      </c>
      <c r="G21" s="21" t="inlineStr">
        <is>
          <t>Must have before opening</t>
        </is>
      </c>
      <c r="H21" s="22" t="inlineStr">
        <is>
          <t>Information Regulator</t>
        </is>
      </c>
      <c r="I21" s="11" t="inlineStr">
        <is>
          <t>Free. The information officer is the owner or the chief executive by law, not somebody you appoint. Registration is compulsory even though no deadline has been gazetted.</t>
        </is>
      </c>
    </row>
    <row r="22" ht="20" customHeight="1">
      <c r="A22" s="24" t="inlineStr">
        <is>
          <t>SUBTOTAL: REGISTRATION AND COMPLIANCE</t>
        </is>
      </c>
      <c r="B22" s="25">
        <f>SUM(B13:B21)</f>
        <v/>
      </c>
      <c r="C22" s="25">
        <f>SUM(C13:C21)</f>
        <v/>
      </c>
      <c r="D22" s="25">
        <f>IF(C22=0,"",C22-B22)</f>
        <v/>
      </c>
      <c r="E22" s="26">
        <f>IF(D22="","",IF(B22=0,"",D22/B22))</f>
        <v/>
      </c>
      <c r="F22" s="25">
        <f>SUM(F13:F21)</f>
        <v/>
      </c>
      <c r="G22" s="27" t="n"/>
      <c r="H22" s="27" t="n"/>
      <c r="I22" s="27" t="n"/>
    </row>
    <row r="23" ht="22" customHeight="1">
      <c r="A23" s="15" t="inlineStr">
        <is>
          <t>PREMISES</t>
        </is>
      </c>
      <c r="B23" s="16" t="n"/>
      <c r="C23" s="16" t="n"/>
      <c r="D23" s="16" t="n"/>
      <c r="E23" s="16" t="n"/>
      <c r="F23" s="16" t="n"/>
      <c r="G23" s="16" t="n"/>
      <c r="H23" s="16" t="n"/>
      <c r="I23" s="16" t="n"/>
    </row>
    <row r="24" ht="51" customHeight="1">
      <c r="A24" s="17" t="inlineStr">
        <is>
          <t>Lease deposit</t>
        </is>
      </c>
      <c r="B24" s="18" t="n"/>
      <c r="C24" s="18" t="n"/>
      <c r="D24" s="19">
        <f>IF(C24=0,"",C24-B24)</f>
        <v/>
      </c>
      <c r="E24" s="20">
        <f>IF(D24="","",IF(B24=0,"",D24/B24))</f>
        <v/>
      </c>
      <c r="F24" s="19">
        <f>IF(C24&gt;0,C24,B24)</f>
        <v/>
      </c>
      <c r="G24" s="21" t="inlineStr">
        <is>
          <t>Must have before opening</t>
        </is>
      </c>
      <c r="H24" s="22" t="inlineStr">
        <is>
          <t>Your landlord</t>
        </is>
      </c>
      <c r="I24" s="11" t="inlineStr">
        <is>
          <t>Usually one to two months' rent, and refundable. Photograph the premises on the day you take occupation and get the condition recorded in writing, or the deposit is gone at the end.</t>
        </is>
      </c>
    </row>
    <row r="25" ht="20" customHeight="1">
      <c r="A25" s="17" t="inlineStr">
        <is>
          <t>First month's rent, paid in advance</t>
        </is>
      </c>
      <c r="B25" s="18" t="n"/>
      <c r="C25" s="18" t="n"/>
      <c r="D25" s="19">
        <f>IF(C25=0,"",C25-B25)</f>
        <v/>
      </c>
      <c r="E25" s="20">
        <f>IF(D25="","",IF(B25=0,"",D25/B25))</f>
        <v/>
      </c>
      <c r="F25" s="19">
        <f>IF(C25&gt;0,C25,B25)</f>
        <v/>
      </c>
      <c r="G25" s="21" t="inlineStr">
        <is>
          <t>Must have before opening</t>
        </is>
      </c>
      <c r="H25" s="22" t="inlineStr">
        <is>
          <t>Your landlord</t>
        </is>
      </c>
    </row>
    <row r="26" ht="20" customHeight="1">
      <c r="A26" s="17" t="inlineStr">
        <is>
          <t>Municipal deposit for electricity and water</t>
        </is>
      </c>
      <c r="B26" s="18" t="n"/>
      <c r="C26" s="18" t="n"/>
      <c r="D26" s="19">
        <f>IF(C26=0,"",C26-B26)</f>
        <v/>
      </c>
      <c r="E26" s="20">
        <f>IF(D26="","",IF(B26=0,"",D26/B26))</f>
        <v/>
      </c>
      <c r="F26" s="19">
        <f>IF(C26&gt;0,C26,B26)</f>
        <v/>
      </c>
      <c r="G26" s="21" t="inlineStr">
        <is>
          <t>Must have before opening</t>
        </is>
      </c>
      <c r="H26" s="22" t="inlineStr">
        <is>
          <t>Your municipality</t>
        </is>
      </c>
    </row>
    <row r="27" ht="39.5" customHeight="1">
      <c r="A27" s="17" t="inlineStr">
        <is>
          <t>Shopfitting, partitions, flooring and paint</t>
        </is>
      </c>
      <c r="B27" s="18" t="n"/>
      <c r="C27" s="18" t="n"/>
      <c r="D27" s="19">
        <f>IF(C27=0,"",C27-B27)</f>
        <v/>
      </c>
      <c r="E27" s="20">
        <f>IF(D27="","",IF(B27=0,"",D27/B27))</f>
        <v/>
      </c>
      <c r="F27" s="19">
        <f>IF(C27&gt;0,C27,B27)</f>
        <v/>
      </c>
      <c r="G27" s="21" t="inlineStr">
        <is>
          <t>Can wait</t>
        </is>
      </c>
      <c r="H27" s="22" t="inlineStr">
        <is>
          <t>A contractor</t>
        </is>
      </c>
      <c r="I27" s="11" t="inlineStr">
        <is>
          <t>Get three written quotations. This is the line that runs over budget most often, and the one customers notice least in month one.</t>
        </is>
      </c>
    </row>
    <row r="28" ht="39.5" customHeight="1">
      <c r="A28" s="17" t="inlineStr">
        <is>
          <t>Signage and shopfront</t>
        </is>
      </c>
      <c r="B28" s="18" t="n"/>
      <c r="C28" s="18" t="n"/>
      <c r="D28" s="19">
        <f>IF(C28=0,"",C28-B28)</f>
        <v/>
      </c>
      <c r="E28" s="20">
        <f>IF(D28="","",IF(B28=0,"",D28/B28))</f>
        <v/>
      </c>
      <c r="F28" s="19">
        <f>IF(C28&gt;0,C28,B28)</f>
        <v/>
      </c>
      <c r="G28" s="21" t="inlineStr">
        <is>
          <t>Can wait</t>
        </is>
      </c>
      <c r="H28" s="22" t="inlineStr">
        <is>
          <t>A signwriter</t>
        </is>
      </c>
      <c r="I28" s="11" t="inlineStr">
        <is>
          <t>A clear, readable sign with your name and what you sell beats an expensive one that nobody can read from across the road.</t>
        </is>
      </c>
    </row>
    <row r="29" ht="39.5" customHeight="1">
      <c r="A29" s="23" t="inlineStr">
        <is>
          <t>Locks, gates, burglar bars and alarm installation</t>
        </is>
      </c>
      <c r="B29" s="18" t="n"/>
      <c r="C29" s="18" t="n"/>
      <c r="D29" s="19">
        <f>IF(C29=0,"",C29-B29)</f>
        <v/>
      </c>
      <c r="E29" s="20">
        <f>IF(D29="","",IF(B29=0,"",D29/B29))</f>
        <v/>
      </c>
      <c r="F29" s="19">
        <f>IF(C29&gt;0,C29,B29)</f>
        <v/>
      </c>
      <c r="G29" s="21" t="inlineStr">
        <is>
          <t>Must have before opening</t>
        </is>
      </c>
      <c r="H29" s="22" t="inlineStr">
        <is>
          <t>A security company</t>
        </is>
      </c>
      <c r="I29" s="11" t="inlineStr">
        <is>
          <t>Your insurer will require specified security before it will cover stock or equipment. Ask the broker what is required before you install anything.</t>
        </is>
      </c>
    </row>
    <row r="30" ht="20" customHeight="1">
      <c r="A30" s="24" t="inlineStr">
        <is>
          <t>SUBTOTAL: PREMISES</t>
        </is>
      </c>
      <c r="B30" s="25">
        <f>SUM(B24:B29)</f>
        <v/>
      </c>
      <c r="C30" s="25">
        <f>SUM(C24:C29)</f>
        <v/>
      </c>
      <c r="D30" s="25">
        <f>IF(C30=0,"",C30-B30)</f>
        <v/>
      </c>
      <c r="E30" s="26">
        <f>IF(D30="","",IF(B30=0,"",D30/B30))</f>
        <v/>
      </c>
      <c r="F30" s="25">
        <f>SUM(F24:F29)</f>
        <v/>
      </c>
      <c r="G30" s="27" t="n"/>
      <c r="H30" s="27" t="n"/>
      <c r="I30" s="27" t="n"/>
    </row>
    <row r="31" ht="22" customHeight="1">
      <c r="A31" s="15" t="inlineStr">
        <is>
          <t>EQUIPMENT, TOOLS AND VEHICLES</t>
        </is>
      </c>
      <c r="B31" s="16" t="n"/>
      <c r="C31" s="16" t="n"/>
      <c r="D31" s="16" t="n"/>
      <c r="E31" s="16" t="n"/>
      <c r="F31" s="16" t="n"/>
      <c r="G31" s="16" t="n"/>
      <c r="H31" s="16" t="n"/>
      <c r="I31" s="16" t="n"/>
    </row>
    <row r="32" ht="39.5" customHeight="1">
      <c r="A32" s="17" t="inlineStr">
        <is>
          <t>Equipment and machinery</t>
        </is>
      </c>
      <c r="B32" s="18" t="n"/>
      <c r="C32" s="18" t="n"/>
      <c r="D32" s="19">
        <f>IF(C32=0,"",C32-B32)</f>
        <v/>
      </c>
      <c r="E32" s="20">
        <f>IF(D32="","",IF(B32=0,"",D32/B32))</f>
        <v/>
      </c>
      <c r="F32" s="19">
        <f>IF(C32&gt;0,C32,B32)</f>
        <v/>
      </c>
      <c r="G32" s="21" t="inlineStr">
        <is>
          <t>Must have before opening</t>
        </is>
      </c>
      <c r="H32" s="22" t="inlineStr">
        <is>
          <t>Your supplier</t>
        </is>
      </c>
      <c r="I32" s="11" t="inlineStr">
        <is>
          <t>Second hand equipment in good order is how most small businesses start. Buy new only where a warranty and a service plan genuinely matter.</t>
        </is>
      </c>
    </row>
    <row r="33" ht="39.5" customHeight="1">
      <c r="A33" s="17" t="inlineStr">
        <is>
          <t>Hand tools and small equipment</t>
        </is>
      </c>
      <c r="B33" s="18" t="n"/>
      <c r="C33" s="18" t="n"/>
      <c r="D33" s="19">
        <f>IF(C33=0,"",C33-B33)</f>
        <v/>
      </c>
      <c r="E33" s="20">
        <f>IF(D33="","",IF(B33=0,"",D33/B33))</f>
        <v/>
      </c>
      <c r="F33" s="19">
        <f>IF(C33&gt;0,C33,B33)</f>
        <v/>
      </c>
      <c r="G33" s="21" t="inlineStr">
        <is>
          <t>Must have before opening</t>
        </is>
      </c>
      <c r="H33" s="22" t="inlineStr">
        <is>
          <t>Your supplier</t>
        </is>
      </c>
      <c r="I33" s="11" t="inlineStr">
        <is>
          <t>Items costing less than R7 000 each that work in their own right can be written off in full for tax in the year you buy them and bring them into use.</t>
        </is>
      </c>
    </row>
    <row r="34" ht="20" customHeight="1">
      <c r="A34" s="17" t="inlineStr">
        <is>
          <t>Furniture and fittings</t>
        </is>
      </c>
      <c r="B34" s="18" t="n"/>
      <c r="C34" s="18" t="n"/>
      <c r="D34" s="19">
        <f>IF(C34=0,"",C34-B34)</f>
        <v/>
      </c>
      <c r="E34" s="20">
        <f>IF(D34="","",IF(B34=0,"",D34/B34))</f>
        <v/>
      </c>
      <c r="F34" s="19">
        <f>IF(C34&gt;0,C34,B34)</f>
        <v/>
      </c>
      <c r="G34" s="21" t="inlineStr">
        <is>
          <t>Can wait</t>
        </is>
      </c>
      <c r="H34" s="22" t="inlineStr">
        <is>
          <t>Your supplier</t>
        </is>
      </c>
    </row>
    <row r="35" ht="20" customHeight="1">
      <c r="A35" s="17" t="inlineStr">
        <is>
          <t>Computer, printer and phone</t>
        </is>
      </c>
      <c r="B35" s="18" t="n"/>
      <c r="C35" s="18" t="n"/>
      <c r="D35" s="19">
        <f>IF(C35=0,"",C35-B35)</f>
        <v/>
      </c>
      <c r="E35" s="20">
        <f>IF(D35="","",IF(B35=0,"",D35/B35))</f>
        <v/>
      </c>
      <c r="F35" s="19">
        <f>IF(C35&gt;0,C35,B35)</f>
        <v/>
      </c>
      <c r="G35" s="21" t="inlineStr">
        <is>
          <t>Must have before opening</t>
        </is>
      </c>
      <c r="H35" s="22" t="inlineStr">
        <is>
          <t>Your supplier</t>
        </is>
      </c>
    </row>
    <row r="36" ht="39.5" customHeight="1">
      <c r="A36" s="17" t="inlineStr">
        <is>
          <t>Point of sale system and card machine</t>
        </is>
      </c>
      <c r="B36" s="18" t="n"/>
      <c r="C36" s="18" t="n"/>
      <c r="D36" s="19">
        <f>IF(C36=0,"",C36-B36)</f>
        <v/>
      </c>
      <c r="E36" s="20">
        <f>IF(D36="","",IF(B36=0,"",D36/B36))</f>
        <v/>
      </c>
      <c r="F36" s="19">
        <f>IF(C36&gt;0,C36,B36)</f>
        <v/>
      </c>
      <c r="G36" s="21" t="inlineStr">
        <is>
          <t>Must have before opening</t>
        </is>
      </c>
      <c r="H36" s="22" t="inlineStr">
        <is>
          <t>Your bank or a payment provider</t>
        </is>
      </c>
      <c r="I36" s="11" t="inlineStr">
        <is>
          <t>Compare the machine rental, the percentage per swipe and the settlement time at three providers. Cash deposit fees are what usually hurt a retail business.</t>
        </is>
      </c>
    </row>
    <row r="37" ht="39.5" customHeight="1">
      <c r="A37" s="17" t="inlineStr">
        <is>
          <t>Vehicle deposit or first instalment</t>
        </is>
      </c>
      <c r="B37" s="18" t="n"/>
      <c r="C37" s="18" t="n"/>
      <c r="D37" s="19">
        <f>IF(C37=0,"",C37-B37)</f>
        <v/>
      </c>
      <c r="E37" s="20">
        <f>IF(D37="","",IF(B37=0,"",D37/B37))</f>
        <v/>
      </c>
      <c r="F37" s="19">
        <f>IF(C37&gt;0,C37,B37)</f>
        <v/>
      </c>
      <c r="G37" s="21" t="inlineStr">
        <is>
          <t>Can wait</t>
        </is>
      </c>
      <c r="H37" s="22" t="inlineStr">
        <is>
          <t>A dealer or a financier</t>
        </is>
      </c>
      <c r="I37" s="11" t="inlineStr">
        <is>
          <t>A vehicle is the easiest way to turn a workable start-up budget into an unworkable one. Hire or reimburse at R4.95 a kilometre until the work justifies owning one.</t>
        </is>
      </c>
    </row>
    <row r="38" ht="20" customHeight="1">
      <c r="A38" s="24" t="inlineStr">
        <is>
          <t>SUBTOTAL: EQUIPMENT, TOOLS AND VEHICLES</t>
        </is>
      </c>
      <c r="B38" s="25">
        <f>SUM(B32:B37)</f>
        <v/>
      </c>
      <c r="C38" s="25">
        <f>SUM(C32:C37)</f>
        <v/>
      </c>
      <c r="D38" s="25">
        <f>IF(C38=0,"",C38-B38)</f>
        <v/>
      </c>
      <c r="E38" s="26">
        <f>IF(D38="","",IF(B38=0,"",D38/B38))</f>
        <v/>
      </c>
      <c r="F38" s="25">
        <f>SUM(F32:F37)</f>
        <v/>
      </c>
      <c r="G38" s="27" t="n"/>
      <c r="H38" s="27" t="n"/>
      <c r="I38" s="27" t="n"/>
    </row>
    <row r="39" ht="22" customHeight="1">
      <c r="A39" s="15" t="inlineStr">
        <is>
          <t>BACKUP POWER AND WATER</t>
        </is>
      </c>
      <c r="B39" s="16" t="n"/>
      <c r="C39" s="16" t="n"/>
      <c r="D39" s="16" t="n"/>
      <c r="E39" s="16" t="n"/>
      <c r="F39" s="16" t="n"/>
      <c r="G39" s="16" t="n"/>
      <c r="H39" s="16" t="n"/>
      <c r="I39" s="16" t="n"/>
    </row>
    <row r="40" ht="62.5" customHeight="1">
      <c r="A40" s="17" t="inlineStr">
        <is>
          <t>Inverter, batteries and installation</t>
        </is>
      </c>
      <c r="B40" s="18" t="n"/>
      <c r="C40" s="18" t="n"/>
      <c r="D40" s="19">
        <f>IF(C40=0,"",C40-B40)</f>
        <v/>
      </c>
      <c r="E40" s="20">
        <f>IF(D40="","",IF(B40=0,"",D40/B40))</f>
        <v/>
      </c>
      <c r="F40" s="19">
        <f>IF(C40&gt;0,C40,B40)</f>
        <v/>
      </c>
      <c r="G40" s="21" t="inlineStr">
        <is>
          <t>Can wait</t>
        </is>
      </c>
      <c r="H40" s="22" t="inlineStr">
        <is>
          <t>A registered electrician</t>
        </is>
      </c>
      <c r="I40" s="11" t="inlineStr">
        <is>
          <t>There has been no load shedding since 16 May 2025, but load reduction still switches off individual feeders in the 05:00 to 09:00 and 17:00 to 22:00 windows. Add up the watts of the equipment that genuinely must stay on, multiply by the hours you need, and size the battery from that.</t>
        </is>
      </c>
    </row>
    <row r="41" ht="51" customHeight="1">
      <c r="A41" s="17" t="inlineStr">
        <is>
          <t>Generator and changeover switch</t>
        </is>
      </c>
      <c r="B41" s="18" t="n"/>
      <c r="C41" s="18" t="n"/>
      <c r="D41" s="19">
        <f>IF(C41=0,"",C41-B41)</f>
        <v/>
      </c>
      <c r="E41" s="20">
        <f>IF(D41="","",IF(B41=0,"",D41/B41))</f>
        <v/>
      </c>
      <c r="F41" s="19">
        <f>IF(C41&gt;0,C41,B41)</f>
        <v/>
      </c>
      <c r="G41" s="21" t="inlineStr">
        <is>
          <t>Can wait</t>
        </is>
      </c>
      <c r="H41" s="22" t="inlineStr">
        <is>
          <t>A registered electrician</t>
        </is>
      </c>
      <c r="I41" s="11" t="inlineStr">
        <is>
          <t>A changeover or automatic transfer switch is compulsory: it physically stops the generator and the utility supply being connected at the same time. Never wire a generator into a wall socket.</t>
        </is>
      </c>
    </row>
    <row r="42" ht="62.5" customHeight="1">
      <c r="A42" s="23" t="inlineStr">
        <is>
          <t>Certificate of Compliance and grid registration</t>
        </is>
      </c>
      <c r="B42" s="18" t="n"/>
      <c r="C42" s="18" t="n"/>
      <c r="D42" s="19">
        <f>IF(C42=0,"",C42-B42)</f>
        <v/>
      </c>
      <c r="E42" s="20">
        <f>IF(D42="","",IF(B42=0,"",D42/B42))</f>
        <v/>
      </c>
      <c r="F42" s="19">
        <f>IF(C42&gt;0,C42,B42)</f>
        <v/>
      </c>
      <c r="G42" s="21" t="inlineStr">
        <is>
          <t>Must have before opening</t>
        </is>
      </c>
      <c r="H42" s="22" t="inlineStr">
        <is>
          <t>A registered person, then Eskom or your municipality</t>
        </is>
      </c>
      <c r="I42" s="11" t="inlineStr">
        <is>
          <t>A Certificate of Compliance is compulsory for any addition to an electrical installation and is valid for two years. A grid tied system of 100 kW or less must be registered with whoever sends you the electricity account, even if it never exports a single unit.</t>
        </is>
      </c>
    </row>
    <row r="43" ht="39.5" customHeight="1">
      <c r="A43" s="17" t="inlineStr">
        <is>
          <t>Water storage tank and pump</t>
        </is>
      </c>
      <c r="B43" s="18" t="n"/>
      <c r="C43" s="18" t="n"/>
      <c r="D43" s="19">
        <f>IF(C43=0,"",C43-B43)</f>
        <v/>
      </c>
      <c r="E43" s="20">
        <f>IF(D43="","",IF(B43=0,"",D43/B43))</f>
        <v/>
      </c>
      <c r="F43" s="19">
        <f>IF(C43&gt;0,C43,B43)</f>
        <v/>
      </c>
      <c r="G43" s="21" t="inlineStr">
        <is>
          <t>Can wait</t>
        </is>
      </c>
      <c r="H43" s="22" t="inlineStr">
        <is>
          <t>Your supplier</t>
        </is>
      </c>
      <c r="I43" s="11" t="inlineStr">
        <is>
          <t>The 2026 risk is a local pipe burst or a pressure drop, not a drought. A tank with a float valve on the municipal feed covers a day, which is usually enough.</t>
        </is>
      </c>
    </row>
    <row r="44" ht="20" customHeight="1">
      <c r="A44" s="24" t="inlineStr">
        <is>
          <t>SUBTOTAL: BACKUP POWER AND WATER</t>
        </is>
      </c>
      <c r="B44" s="25">
        <f>SUM(B40:B43)</f>
        <v/>
      </c>
      <c r="C44" s="25">
        <f>SUM(C40:C43)</f>
        <v/>
      </c>
      <c r="D44" s="25">
        <f>IF(C44=0,"",C44-B44)</f>
        <v/>
      </c>
      <c r="E44" s="26">
        <f>IF(D44="","",IF(B44=0,"",D44/B44))</f>
        <v/>
      </c>
      <c r="F44" s="25">
        <f>SUM(F40:F43)</f>
        <v/>
      </c>
      <c r="G44" s="27" t="n"/>
      <c r="H44" s="27" t="n"/>
      <c r="I44" s="27" t="n"/>
    </row>
    <row r="45" ht="22" customHeight="1">
      <c r="A45" s="15" t="inlineStr">
        <is>
          <t>STOCK AND MATERIALS</t>
        </is>
      </c>
      <c r="B45" s="16" t="n"/>
      <c r="C45" s="16" t="n"/>
      <c r="D45" s="16" t="n"/>
      <c r="E45" s="16" t="n"/>
      <c r="F45" s="16" t="n"/>
      <c r="G45" s="16" t="n"/>
      <c r="H45" s="16" t="n"/>
      <c r="I45" s="16" t="n"/>
    </row>
    <row r="46" ht="39.5" customHeight="1">
      <c r="A46" s="17" t="inlineStr">
        <is>
          <t>Opening stock</t>
        </is>
      </c>
      <c r="B46" s="18" t="n"/>
      <c r="C46" s="18" t="n"/>
      <c r="D46" s="19">
        <f>IF(C46=0,"",C46-B46)</f>
        <v/>
      </c>
      <c r="E46" s="20">
        <f>IF(D46="","",IF(B46=0,"",D46/B46))</f>
        <v/>
      </c>
      <c r="F46" s="19">
        <f>IF(C46&gt;0,C46,B46)</f>
        <v/>
      </c>
      <c r="G46" s="21" t="inlineStr">
        <is>
          <t>Must have before opening</t>
        </is>
      </c>
      <c r="H46" s="22" t="inlineStr">
        <is>
          <t>Your suppliers</t>
        </is>
      </c>
      <c r="I46" s="11" t="inlineStr">
        <is>
          <t>The line people overspend on most. Buy what you can realistically sell in six weeks, not six months. Stock on a shelf is cash you cannot use.</t>
        </is>
      </c>
    </row>
    <row r="47" ht="20" customHeight="1">
      <c r="A47" s="17" t="inlineStr">
        <is>
          <t>Packaging, consumables and cleaning materials</t>
        </is>
      </c>
      <c r="B47" s="18" t="n"/>
      <c r="C47" s="18" t="n"/>
      <c r="D47" s="19">
        <f>IF(C47=0,"",C47-B47)</f>
        <v/>
      </c>
      <c r="E47" s="20">
        <f>IF(D47="","",IF(B47=0,"",D47/B47))</f>
        <v/>
      </c>
      <c r="F47" s="19">
        <f>IF(C47&gt;0,C47,B47)</f>
        <v/>
      </c>
      <c r="G47" s="21" t="inlineStr">
        <is>
          <t>Must have before opening</t>
        </is>
      </c>
      <c r="H47" s="22" t="inlineStr">
        <is>
          <t>Your suppliers</t>
        </is>
      </c>
    </row>
    <row r="48" ht="20" customHeight="1">
      <c r="A48" s="24" t="inlineStr">
        <is>
          <t>SUBTOTAL: STOCK AND MATERIALS</t>
        </is>
      </c>
      <c r="B48" s="25">
        <f>SUM(B46:B47)</f>
        <v/>
      </c>
      <c r="C48" s="25">
        <f>SUM(C46:C47)</f>
        <v/>
      </c>
      <c r="D48" s="25">
        <f>IF(C48=0,"",C48-B48)</f>
        <v/>
      </c>
      <c r="E48" s="26">
        <f>IF(D48="","",IF(B48=0,"",D48/B48))</f>
        <v/>
      </c>
      <c r="F48" s="25">
        <f>SUM(F46:F47)</f>
        <v/>
      </c>
      <c r="G48" s="27" t="n"/>
      <c r="H48" s="27" t="n"/>
      <c r="I48" s="27" t="n"/>
    </row>
    <row r="49" ht="22" customHeight="1">
      <c r="A49" s="15" t="inlineStr">
        <is>
          <t>BRAND, MARKETING AND SYSTEMS</t>
        </is>
      </c>
      <c r="B49" s="16" t="n"/>
      <c r="C49" s="16" t="n"/>
      <c r="D49" s="16" t="n"/>
      <c r="E49" s="16" t="n"/>
      <c r="F49" s="16" t="n"/>
      <c r="G49" s="16" t="n"/>
      <c r="H49" s="16" t="n"/>
      <c r="I49" s="16" t="n"/>
    </row>
    <row r="50" ht="28" customHeight="1">
      <c r="A50" s="17" t="inlineStr">
        <is>
          <t>Logo and brand identity</t>
        </is>
      </c>
      <c r="B50" s="18" t="n"/>
      <c r="C50" s="18" t="n"/>
      <c r="D50" s="19">
        <f>IF(C50=0,"",C50-B50)</f>
        <v/>
      </c>
      <c r="E50" s="20">
        <f>IF(D50="","",IF(B50=0,"",D50/B50))</f>
        <v/>
      </c>
      <c r="F50" s="19">
        <f>IF(C50&gt;0,C50,B50)</f>
        <v/>
      </c>
      <c r="G50" s="21" t="inlineStr">
        <is>
          <t>Can wait</t>
        </is>
      </c>
      <c r="H50" s="22" t="inlineStr">
        <is>
          <t>A designer</t>
        </is>
      </c>
      <c r="I50" s="11" t="inlineStr">
        <is>
          <t>A clean logo is worth paying a little for. A full brand identity book is not, not in month one.</t>
        </is>
      </c>
    </row>
    <row r="51" ht="39.5" customHeight="1">
      <c r="A51" s="17" t="inlineStr">
        <is>
          <t>Website, domain and hosting</t>
        </is>
      </c>
      <c r="B51" s="18" t="n"/>
      <c r="C51" s="18" t="n"/>
      <c r="D51" s="19">
        <f>IF(C51=0,"",C51-B51)</f>
        <v/>
      </c>
      <c r="E51" s="20">
        <f>IF(D51="","",IF(B51=0,"",D51/B51))</f>
        <v/>
      </c>
      <c r="F51" s="19">
        <f>IF(C51&gt;0,C51,B51)</f>
        <v/>
      </c>
      <c r="G51" s="21" t="inlineStr">
        <is>
          <t>Can wait</t>
        </is>
      </c>
      <c r="H51" s="22" t="inlineStr">
        <is>
          <t>A developer, or do it yourself</t>
        </is>
      </c>
      <c r="I51" s="11" t="inlineStr">
        <is>
          <t>One page saying what you do, where you are, proof that you are real, and how to contact you. A free .co.za domain can come bundled in the BizPortal registration flow.</t>
        </is>
      </c>
    </row>
    <row r="52" ht="28" customHeight="1">
      <c r="A52" s="17" t="inlineStr">
        <is>
          <t>Google Business Profile and WhatsApp Business</t>
        </is>
      </c>
      <c r="B52" s="18" t="n">
        <v>0</v>
      </c>
      <c r="C52" s="18" t="n"/>
      <c r="D52" s="19">
        <f>IF(C52=0,"",C52-B52)</f>
        <v/>
      </c>
      <c r="E52" s="20">
        <f>IF(D52="","",IF(B52=0,"",D52/B52))</f>
        <v/>
      </c>
      <c r="F52" s="19">
        <f>IF(C52&gt;0,C52,B52)</f>
        <v/>
      </c>
      <c r="G52" s="21" t="inlineStr">
        <is>
          <t>Must have before opening</t>
        </is>
      </c>
      <c r="H52" s="22" t="inlineStr">
        <is>
          <t>Google and Meta</t>
        </is>
      </c>
      <c r="I52" s="11" t="inlineStr">
        <is>
          <t>Free, and for most small South African businesses these two matter more than a website. Set both up before you open.</t>
        </is>
      </c>
    </row>
    <row r="53" ht="28" customHeight="1">
      <c r="A53" s="17" t="inlineStr">
        <is>
          <t>Uniforms and protective clothing</t>
        </is>
      </c>
      <c r="B53" s="18" t="n"/>
      <c r="C53" s="18" t="n"/>
      <c r="D53" s="19">
        <f>IF(C53=0,"",C53-B53)</f>
        <v/>
      </c>
      <c r="E53" s="20">
        <f>IF(D53="","",IF(B53=0,"",D53/B53))</f>
        <v/>
      </c>
      <c r="F53" s="19">
        <f>IF(C53&gt;0,C53,B53)</f>
        <v/>
      </c>
      <c r="G53" s="21" t="inlineStr">
        <is>
          <t>Can wait</t>
        </is>
      </c>
      <c r="H53" s="22" t="inlineStr">
        <is>
          <t>Your supplier</t>
        </is>
      </c>
      <c r="I53" s="11" t="inlineStr">
        <is>
          <t>Protective clothing required by health and safety law is not optional. Branded uniforms are.</t>
        </is>
      </c>
    </row>
    <row r="54" ht="26" customHeight="1">
      <c r="A54" s="23" t="inlineStr">
        <is>
          <t>Printed material: cards, price lists and flyers</t>
        </is>
      </c>
      <c r="B54" s="18" t="n"/>
      <c r="C54" s="18" t="n"/>
      <c r="D54" s="19">
        <f>IF(C54=0,"",C54-B54)</f>
        <v/>
      </c>
      <c r="E54" s="20">
        <f>IF(D54="","",IF(B54=0,"",D54/B54))</f>
        <v/>
      </c>
      <c r="F54" s="19">
        <f>IF(C54&gt;0,C54,B54)</f>
        <v/>
      </c>
      <c r="G54" s="21" t="inlineStr">
        <is>
          <t>Can wait</t>
        </is>
      </c>
      <c r="H54" s="22" t="inlineStr">
        <is>
          <t>A printer</t>
        </is>
      </c>
    </row>
    <row r="55" ht="28" customHeight="1">
      <c r="A55" s="17" t="inlineStr">
        <is>
          <t>Opening marketing campaign</t>
        </is>
      </c>
      <c r="B55" s="18" t="n"/>
      <c r="C55" s="18" t="n"/>
      <c r="D55" s="19">
        <f>IF(C55=0,"",C55-B55)</f>
        <v/>
      </c>
      <c r="E55" s="20">
        <f>IF(D55="","",IF(B55=0,"",D55/B55))</f>
        <v/>
      </c>
      <c r="F55" s="19">
        <f>IF(C55&gt;0,C55,B55)</f>
        <v/>
      </c>
      <c r="G55" s="21" t="inlineStr">
        <is>
          <t>Must have before opening</t>
        </is>
      </c>
      <c r="H55" s="22" t="inlineStr">
        <is>
          <t>Various</t>
        </is>
      </c>
      <c r="I55" s="11" t="inlineStr">
        <is>
          <t>Budget something real. An opening nobody hears about is an expensive quiet week.</t>
        </is>
      </c>
    </row>
    <row r="56" ht="28" customHeight="1">
      <c r="A56" s="17" t="inlineStr">
        <is>
          <t>Accounting software and setting up the books</t>
        </is>
      </c>
      <c r="B56" s="18" t="n"/>
      <c r="C56" s="18" t="n"/>
      <c r="D56" s="19">
        <f>IF(C56=0,"",C56-B56)</f>
        <v/>
      </c>
      <c r="E56" s="20">
        <f>IF(D56="","",IF(B56=0,"",D56/B56))</f>
        <v/>
      </c>
      <c r="F56" s="19">
        <f>IF(C56&gt;0,C56,B56)</f>
        <v/>
      </c>
      <c r="G56" s="21" t="inlineStr">
        <is>
          <t>Must have before opening</t>
        </is>
      </c>
      <c r="H56" s="22" t="inlineStr">
        <is>
          <t>A software provider and your bookkeeper</t>
        </is>
      </c>
      <c r="I56" s="11" t="inlineStr">
        <is>
          <t>Set this up on day one. Rebuilding a year of records from a shoebox costs far more than the software would have.</t>
        </is>
      </c>
    </row>
    <row r="57" ht="20" customHeight="1">
      <c r="A57" s="24" t="inlineStr">
        <is>
          <t>SUBTOTAL: BRAND, MARKETING AND SYSTEMS</t>
        </is>
      </c>
      <c r="B57" s="25">
        <f>SUM(B50:B56)</f>
        <v/>
      </c>
      <c r="C57" s="25">
        <f>SUM(C50:C56)</f>
        <v/>
      </c>
      <c r="D57" s="25">
        <f>IF(C57=0,"",C57-B57)</f>
        <v/>
      </c>
      <c r="E57" s="26">
        <f>IF(D57="","",IF(B57=0,"",D57/B57))</f>
        <v/>
      </c>
      <c r="F57" s="25">
        <f>SUM(F50:F56)</f>
        <v/>
      </c>
      <c r="G57" s="27" t="n"/>
      <c r="H57" s="27" t="n"/>
      <c r="I57" s="27" t="n"/>
    </row>
    <row r="58" ht="22" customHeight="1">
      <c r="A58" s="15" t="inlineStr">
        <is>
          <t>PROFESSIONAL, INSURANCE AND OPENING FLOAT</t>
        </is>
      </c>
      <c r="B58" s="16" t="n"/>
      <c r="C58" s="16" t="n"/>
      <c r="D58" s="16" t="n"/>
      <c r="E58" s="16" t="n"/>
      <c r="F58" s="16" t="n"/>
      <c r="G58" s="16" t="n"/>
      <c r="H58" s="16" t="n"/>
      <c r="I58" s="16" t="n"/>
    </row>
    <row r="59" ht="51" customHeight="1">
      <c r="A59" s="17" t="inlineStr">
        <is>
          <t>Insurance: first premium or deposit</t>
        </is>
      </c>
      <c r="B59" s="18" t="n"/>
      <c r="C59" s="18" t="n"/>
      <c r="D59" s="19">
        <f>IF(C59=0,"",C59-B59)</f>
        <v/>
      </c>
      <c r="E59" s="20">
        <f>IF(D59="","",IF(B59=0,"",D59/B59))</f>
        <v/>
      </c>
      <c r="F59" s="19">
        <f>IF(C59&gt;0,C59,B59)</f>
        <v/>
      </c>
      <c r="G59" s="21" t="inlineStr">
        <is>
          <t>Must have before opening</t>
        </is>
      </c>
      <c r="H59" s="22" t="inlineStr">
        <is>
          <t>An insurance broker</t>
        </is>
      </c>
      <c r="I59" s="11" t="inlineStr">
        <is>
          <t>No commercial insurance is compulsory in South African law, but your lease, your asset finance agreement and your bigger customers almost certainly are compelling it. Ask about a Sasria coupon on each section as well.</t>
        </is>
      </c>
    </row>
    <row r="60" ht="51" customHeight="1">
      <c r="A60" s="23" t="inlineStr">
        <is>
          <t>Attorney: lease review and shareholders agreement</t>
        </is>
      </c>
      <c r="B60" s="18" t="n"/>
      <c r="C60" s="18" t="n"/>
      <c r="D60" s="19">
        <f>IF(C60=0,"",C60-B60)</f>
        <v/>
      </c>
      <c r="E60" s="20">
        <f>IF(D60="","",IF(B60=0,"",D60/B60))</f>
        <v/>
      </c>
      <c r="F60" s="19">
        <f>IF(C60&gt;0,C60,B60)</f>
        <v/>
      </c>
      <c r="G60" s="21" t="inlineStr">
        <is>
          <t>Can wait</t>
        </is>
      </c>
      <c r="H60" s="22" t="inlineStr">
        <is>
          <t>An attorney</t>
        </is>
      </c>
      <c r="I60" s="11" t="inlineStr">
        <is>
          <t>One exception: if you are going into business with somebody else, the shareholders or partnership agreement is not a can wait item. Splitting up without one is the most expensive mistake a small business makes.</t>
        </is>
      </c>
    </row>
    <row r="61" ht="20" customHeight="1">
      <c r="A61" s="17" t="inlineStr">
        <is>
          <t>Accountant: opening advice and structure</t>
        </is>
      </c>
      <c r="B61" s="18" t="n"/>
      <c r="C61" s="18" t="n"/>
      <c r="D61" s="19">
        <f>IF(C61=0,"",C61-B61)</f>
        <v/>
      </c>
      <c r="E61" s="20">
        <f>IF(D61="","",IF(B61=0,"",D61/B61))</f>
        <v/>
      </c>
      <c r="F61" s="19">
        <f>IF(C61&gt;0,C61,B61)</f>
        <v/>
      </c>
      <c r="G61" s="21" t="inlineStr">
        <is>
          <t>Can wait</t>
        </is>
      </c>
      <c r="H61" s="22" t="inlineStr">
        <is>
          <t>An accountant</t>
        </is>
      </c>
    </row>
    <row r="62" ht="39.5" customHeight="1">
      <c r="A62" s="17" t="inlineStr">
        <is>
          <t>Bank account opening and card machine deposit</t>
        </is>
      </c>
      <c r="B62" s="18" t="n"/>
      <c r="C62" s="18" t="n"/>
      <c r="D62" s="19">
        <f>IF(C62=0,"",C62-B62)</f>
        <v/>
      </c>
      <c r="E62" s="20">
        <f>IF(D62="","",IF(B62=0,"",D62/B62))</f>
        <v/>
      </c>
      <c r="F62" s="19">
        <f>IF(C62&gt;0,C62,B62)</f>
        <v/>
      </c>
      <c r="G62" s="21" t="inlineStr">
        <is>
          <t>Must have before opening</t>
        </is>
      </c>
      <c r="H62" s="22" t="inlineStr">
        <is>
          <t>Your bank</t>
        </is>
      </c>
      <c r="I62" s="11" t="inlineStr">
        <is>
          <t>Stop using your personal account for business money from day one. Mixing the two makes your books unusable and weakens the limited liability of a company.</t>
        </is>
      </c>
    </row>
    <row r="63" ht="20" customHeight="1">
      <c r="A63" s="17" t="inlineStr">
        <is>
          <t>Cash float and change</t>
        </is>
      </c>
      <c r="B63" s="18" t="n"/>
      <c r="C63" s="18" t="n"/>
      <c r="D63" s="19">
        <f>IF(C63=0,"",C63-B63)</f>
        <v/>
      </c>
      <c r="E63" s="20">
        <f>IF(D63="","",IF(B63=0,"",D63/B63))</f>
        <v/>
      </c>
      <c r="F63" s="19">
        <f>IF(C63&gt;0,C63,B63)</f>
        <v/>
      </c>
      <c r="G63" s="21" t="inlineStr">
        <is>
          <t>Must have before opening</t>
        </is>
      </c>
      <c r="H63" s="22" t="inlineStr">
        <is>
          <t>You</t>
        </is>
      </c>
    </row>
    <row r="64" ht="20" customHeight="1">
      <c r="A64" s="28" t="inlineStr">
        <is>
          <t>SUBTOTAL: PROFESSIONAL, INSURANCE AND OPENING FLOAT</t>
        </is>
      </c>
      <c r="B64" s="25">
        <f>SUM(B59:B63)</f>
        <v/>
      </c>
      <c r="C64" s="25">
        <f>SUM(C59:C63)</f>
        <v/>
      </c>
      <c r="D64" s="25">
        <f>IF(C64=0,"",C64-B64)</f>
        <v/>
      </c>
      <c r="E64" s="26">
        <f>IF(D64="","",IF(B64=0,"",D64/B64))</f>
        <v/>
      </c>
      <c r="F64" s="25">
        <f>SUM(F59:F63)</f>
        <v/>
      </c>
      <c r="G64" s="27" t="n"/>
      <c r="H64" s="27" t="n"/>
      <c r="I64" s="27" t="n"/>
    </row>
    <row r="65" ht="28" customHeight="1">
      <c r="A65" s="17" t="inlineStr">
        <is>
          <t>Contingency, as a percentage of everything above</t>
        </is>
      </c>
      <c r="B65" s="29" t="n">
        <v>0.1</v>
      </c>
      <c r="C65" s="11" t="inlineStr">
        <is>
          <t>Ten percent is the floor. Something always costs more than the quotation, and something always turns up that nobody quoted for at all.</t>
        </is>
      </c>
    </row>
    <row r="66" ht="20" customHeight="1">
      <c r="A66" s="24" t="inlineStr">
        <is>
          <t>CONTINGENCY</t>
        </is>
      </c>
      <c r="B66" s="25">
        <f>ROUND((B22+B30+B38+B44+B48+B57+B64)*B65,2)</f>
        <v/>
      </c>
      <c r="C66" s="25">
        <f>ROUND((C22+C30+C38+C44+C48+C57+C64)*B65,2)</f>
        <v/>
      </c>
      <c r="D66" s="25">
        <f>IF(C66=0,"",C66-B66)</f>
        <v/>
      </c>
      <c r="E66" s="26">
        <f>IF(D66="","",IF(B66=0,"",D66/B66))</f>
        <v/>
      </c>
      <c r="F66" s="25">
        <f>ROUND((F22+F30+F38+F44+F48+F57+F64)*B65,2)</f>
        <v/>
      </c>
      <c r="G66" s="27" t="n"/>
      <c r="H66" s="27" t="n"/>
      <c r="I66" s="27" t="n"/>
    </row>
    <row r="67" ht="62.5" customHeight="1">
      <c r="A67" s="30" t="inlineStr">
        <is>
          <t>TOTAL COST OF OPENING THE DOORS</t>
        </is>
      </c>
      <c r="B67" s="31">
        <f>B22+B30+B38+B44+B48+B57+B64+B66</f>
        <v/>
      </c>
      <c r="C67" s="31">
        <f>C22+C30+C38+C44+C48+C57+C64+C66</f>
        <v/>
      </c>
      <c r="D67" s="31">
        <f>IF(C67=0,"",C67-B67)</f>
        <v/>
      </c>
      <c r="E67" s="32">
        <f>IF(D67="","",IF(B67=0,"",D67/B67))</f>
        <v/>
      </c>
      <c r="F67" s="31">
        <f>F22+F30+F38+F44+F48+F57+F64+F66</f>
        <v/>
      </c>
      <c r="G67" s="33" t="n"/>
      <c r="H67" s="33" t="n"/>
      <c r="I67" s="34" t="inlineStr">
        <is>
          <t>The last column is the number the rest of the workbook uses: your actual figure on every line you have already paid, and your estimate on every line you have not. It is the truest view of what opening is going to cost you.</t>
        </is>
      </c>
    </row>
    <row r="69" ht="22" customHeight="1">
      <c r="A69" s="35" t="inlineStr">
        <is>
          <t>WHAT YOU COULD STILL PUT OFF</t>
        </is>
      </c>
      <c r="B69" s="36" t="n"/>
      <c r="C69" s="36" t="n"/>
      <c r="D69" s="36" t="n"/>
      <c r="E69" s="36" t="n"/>
      <c r="F69" s="36" t="n"/>
      <c r="G69" s="36" t="n"/>
      <c r="H69" s="36" t="n"/>
      <c r="I69" s="36" t="n"/>
    </row>
    <row r="70" ht="28" customHeight="1">
      <c r="A70" s="37" t="inlineStr">
        <is>
          <t>What you must spend before you can open at all</t>
        </is>
      </c>
      <c r="B70" s="38">
        <f>SUMIF(G12:G64,"Must have before opening",F12:F64)+F66</f>
        <v/>
      </c>
      <c r="C70" s="11" t="inlineStr">
        <is>
          <t>Everything you have marked as a must have, plus the contingency. If your funding does not reach this figure, you are not ready to open, and no amount of optimism changes that.</t>
        </is>
      </c>
    </row>
    <row r="71" ht="28" customHeight="1">
      <c r="A71" s="17" t="inlineStr">
        <is>
          <t>What can wait until money is coming in</t>
        </is>
      </c>
      <c r="B71" s="19">
        <f>SUMIF(G12:G64,"Can wait",F12:F64)</f>
        <v/>
      </c>
      <c r="C71" s="11" t="inlineStr">
        <is>
          <t>Change any line in the timing column and both of these figures move. Argue with yourself honestly: signage, a website and a vehicle feel urgent and almost never are.</t>
        </is>
      </c>
    </row>
    <row r="72" ht="28" customHeight="1">
      <c r="A72" s="17" t="inlineStr">
        <is>
          <t>Share of the opening budget you could defer</t>
        </is>
      </c>
      <c r="B72" s="20">
        <f>IF(F67=0,"",B71/F67)</f>
        <v/>
      </c>
      <c r="C72" s="11" t="inlineStr">
        <is>
          <t>If this is under about 20 percent, look again. Very few start-up budgets are genuinely that lean on the first pass.</t>
        </is>
      </c>
    </row>
    <row r="74" ht="29" customHeight="1">
      <c r="A74" s="13" t="inlineStr">
        <is>
          <t>Note: Nobody should pay a third party thousands of rand to register a company. CIPC charges R125 for a standard registration, or R175 including a name reservation, and BizPortal is free to use. Every SARS registration is free. The B-BBEE affidavit is free, sworn in front of a Commissioner of Oaths at any police station. If somebody quotes you R3 500 for a registration package, you are paying R3 300 for typing.</t>
        </is>
      </c>
    </row>
    <row r="75" ht="17.5" customHeight="1">
      <c r="A75" s="13" t="inlineStr">
        <is>
          <t>Note: rates, thresholds and fees quoted in this template were correct on 09 August 2026. Confirm the current figures on sars.gov.za, cipc.co.za or labour.gov.za before you rely on them.</t>
        </is>
      </c>
    </row>
  </sheetData>
  <mergeCells count="24">
    <mergeCell ref="C70:I70"/>
    <mergeCell ref="A75:I75"/>
    <mergeCell ref="H4:I4"/>
    <mergeCell ref="C72:I72"/>
    <mergeCell ref="A74:I74"/>
    <mergeCell ref="E8:I8"/>
    <mergeCell ref="A12:I12"/>
    <mergeCell ref="A2:I2"/>
    <mergeCell ref="H6:I6"/>
    <mergeCell ref="A23:I23"/>
    <mergeCell ref="A10:I10"/>
    <mergeCell ref="A9:I9"/>
    <mergeCell ref="A31:I31"/>
    <mergeCell ref="A58:I58"/>
    <mergeCell ref="A39:I39"/>
    <mergeCell ref="B7:D7"/>
    <mergeCell ref="C65:I65"/>
    <mergeCell ref="E7:I7"/>
    <mergeCell ref="A49:I49"/>
    <mergeCell ref="A1:I1"/>
    <mergeCell ref="A45:I45"/>
    <mergeCell ref="H5:I5"/>
    <mergeCell ref="A69:I69"/>
    <mergeCell ref="C71:I71"/>
  </mergeCells>
  <conditionalFormatting sqref="D12:D67">
    <cfRule type="cellIs" priority="1" operator="greaterThan" dxfId="0">
      <formula>0</formula>
    </cfRule>
    <cfRule type="cellIs" priority="2" operator="lessThan" dxfId="1">
      <formula>0</formula>
    </cfRule>
  </conditionalFormatting>
  <dataValidations count="1">
    <dataValidation sqref="G12:G64" showDropDown="0" showInputMessage="1" showErrorMessage="1" allowBlank="1" errorTitle="Choose from the list" error="Pick one of the options in the dropdown." promptTitle="Select" prompt="Does this have to happen before you open, or can it wait?" type="list">
      <formula1>"Must have before opening,Can wait,Not applicable"</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D7B428"/>
    <outlinePr summaryBelow="1" summaryRight="1"/>
    <pageSetUpPr fitToPage="1"/>
  </sheetPr>
  <dimension ref="A1:F49"/>
  <sheetViews>
    <sheetView showGridLines="0" workbookViewId="0">
      <pane ySplit="9" topLeftCell="A10" activePane="bottomLeft" state="frozen"/>
      <selection pane="bottomLeft" activeCell="A1" sqref="A1"/>
    </sheetView>
  </sheetViews>
  <sheetFormatPr baseColWidth="8" defaultRowHeight="15"/>
  <cols>
    <col width="48" customWidth="1" min="1" max="1"/>
    <col width="18" customWidth="1" min="2" max="2"/>
    <col width="18" customWidth="1" min="3" max="3"/>
    <col width="20" customWidth="1" min="4" max="4"/>
    <col width="18" customWidth="1" min="5" max="5"/>
    <col width="66" customWidth="1" min="6" max="6"/>
  </cols>
  <sheetData>
    <row r="1" ht="26" customHeight="1">
      <c r="A1" s="1" t="inlineStr">
        <is>
          <t>MONTHLY RUNNING COSTS</t>
        </is>
      </c>
    </row>
    <row r="2" ht="14" customHeight="1">
      <c r="A2" s="2" t="inlineStr">
        <is>
          <t>What it costs to keep the lights on every month, whether you sell anything or not. This figure is your burn.</t>
        </is>
      </c>
    </row>
    <row r="3" ht="4" customHeight="1">
      <c r="A3" s="3" t="n"/>
      <c r="B3" s="3" t="n"/>
      <c r="C3" s="3" t="n"/>
      <c r="D3" s="3" t="n"/>
      <c r="E3" s="3" t="n"/>
      <c r="F3" s="3" t="n"/>
    </row>
    <row r="4" ht="15" customHeight="1">
      <c r="A4" s="4" t="inlineStr">
        <is>
          <t>[YOUR COMPANY NAME]</t>
        </is>
      </c>
      <c r="E4" s="5" t="inlineStr">
        <is>
          <t>[ Insert your logo in the space above ]</t>
        </is>
      </c>
    </row>
    <row r="5" ht="15" customHeight="1">
      <c r="A5" s="6" t="inlineStr">
        <is>
          <t>Reg No: [XXXX/XXXXXX/XX]</t>
        </is>
      </c>
      <c r="E5" s="5" t="inlineStr">
        <is>
          <t>VAT No: [4XXXXXXXXX] (if VAT registered)</t>
        </is>
      </c>
    </row>
    <row r="6" ht="15" customHeight="1">
      <c r="A6" s="6" t="inlineStr">
        <is>
          <t>[email@yourbusiness.co.za]</t>
        </is>
      </c>
      <c r="E6" s="5" t="inlineStr">
        <is>
          <t>[+27 XX XXX XXXX]</t>
        </is>
      </c>
    </row>
    <row r="7" ht="29" customHeight="1">
      <c r="A7" s="13" t="inlineStr">
        <is>
          <t>Note: How to use this sheet: type only in the white cells, which show in blue text. The shaded cells work themselves out, so leave them alone. Notes in grey italic are guidance and can be deleted before you send the document.</t>
        </is>
      </c>
    </row>
    <row r="8" ht="29" customHeight="1">
      <c r="A8" s="13" t="inlineStr">
        <is>
          <t>Note: These are the names used on the profit and loss statement, template B7, and on the annual budget, template B4, so the figures carry across without translation once you are trading. Divide anything you pay once a year, such as the CIPC annual return or an insurance premium, by twelve.</t>
        </is>
      </c>
    </row>
    <row r="9" ht="26" customHeight="1">
      <c r="A9" s="14" t="inlineStr">
        <is>
          <t>ITEM</t>
        </is>
      </c>
      <c r="B9" s="14" t="inlineStr">
        <is>
          <t>EVERY MONTH</t>
        </is>
      </c>
      <c r="C9" s="14" t="inlineStr">
        <is>
          <t>FOR A FULL YEAR</t>
        </is>
      </c>
      <c r="D9" s="14" t="inlineStr">
        <is>
          <t>FIXED OR VARIABLE</t>
        </is>
      </c>
      <c r="E9" s="14" t="inlineStr">
        <is>
          <t>COULD YOU CUT IT</t>
        </is>
      </c>
      <c r="F9" s="14" t="inlineStr">
        <is>
          <t>NOTES</t>
        </is>
      </c>
    </row>
    <row r="10" ht="28" customHeight="1">
      <c r="A10" s="17" t="inlineStr">
        <is>
          <t>Salaries, wages and staff costs</t>
        </is>
      </c>
      <c r="B10" s="18" t="n"/>
      <c r="C10" s="19">
        <f>B10*12</f>
        <v/>
      </c>
      <c r="D10" s="21" t="n"/>
      <c r="E10" s="21" t="n"/>
      <c r="F10" s="11" t="inlineStr">
        <is>
          <t>Gross pay before PAYE and UIF come off. The national minimum wage is R30.23 for every ordinary hour worked from 1 March 2026.</t>
        </is>
      </c>
    </row>
    <row r="11" ht="62.5" customHeight="1">
      <c r="A11" s="17" t="inlineStr">
        <is>
          <t>UIF, SDL and COIDA</t>
        </is>
      </c>
      <c r="B11" s="19">
        <f>ROUND(MIN(B10,UIFCeiling*Headcount)*UIFEmployer,2)+IF(B10*12&gt;SDLThreshold,ROUND(B10*SDLRate,2),0)+ROUND(CoidaYear/12,2)</f>
        <v/>
      </c>
      <c r="C11" s="19">
        <f>B11*12</f>
        <v/>
      </c>
      <c r="D11" s="21" t="n"/>
      <c r="E11" s="21" t="n"/>
      <c r="F11" s="11" t="inlineStr">
        <is>
          <t>Worked out for you from the salary line above and the rates at the bottom of this sheet: employer UIF at 1 percent up to the R17 712 monthly ceiling per employee, SDL at 1 percent but only once your payroll for the year passes R500 000, and one twelfth of the COIDA assessment.</t>
        </is>
      </c>
    </row>
    <row r="12" ht="18" customHeight="1">
      <c r="A12" s="17" t="inlineStr">
        <is>
          <t>Rent and municipal rates</t>
        </is>
      </c>
      <c r="B12" s="18" t="n"/>
      <c r="C12" s="19">
        <f>B12*12</f>
        <v/>
      </c>
      <c r="D12" s="21" t="n"/>
      <c r="E12" s="21" t="n"/>
    </row>
    <row r="13" ht="39.5" customHeight="1">
      <c r="A13" s="17" t="inlineStr">
        <is>
          <t>Electricity, water and generator fuel</t>
        </is>
      </c>
      <c r="B13" s="18" t="n"/>
      <c r="C13" s="19">
        <f>B13*12</f>
        <v/>
      </c>
      <c r="D13" s="21" t="n"/>
      <c r="E13" s="21" t="n"/>
      <c r="F13" s="11" t="inlineStr">
        <is>
          <t>Include what your backup power actually costs to run every month: diesel, or the instalment and the replacement batteries on an inverter.</t>
        </is>
      </c>
    </row>
    <row r="14" ht="18" customHeight="1">
      <c r="A14" s="17" t="inlineStr">
        <is>
          <t>Repairs, maintenance and cleaning</t>
        </is>
      </c>
      <c r="B14" s="18" t="n"/>
      <c r="C14" s="19">
        <f>B14*12</f>
        <v/>
      </c>
      <c r="D14" s="21" t="n"/>
      <c r="E14" s="21" t="n"/>
    </row>
    <row r="15" ht="18" customHeight="1">
      <c r="A15" s="17" t="inlineStr">
        <is>
          <t>Security</t>
        </is>
      </c>
      <c r="B15" s="18" t="n"/>
      <c r="C15" s="19">
        <f>B15*12</f>
        <v/>
      </c>
      <c r="D15" s="21" t="n"/>
      <c r="E15" s="21" t="n"/>
    </row>
    <row r="16" ht="18" customHeight="1">
      <c r="A16" s="17" t="inlineStr">
        <is>
          <t>Insurance</t>
        </is>
      </c>
      <c r="B16" s="18" t="n"/>
      <c r="C16" s="19">
        <f>B16*12</f>
        <v/>
      </c>
      <c r="D16" s="21" t="n"/>
      <c r="E16" s="21" t="n"/>
    </row>
    <row r="17" ht="18" customHeight="1">
      <c r="A17" s="17" t="inlineStr">
        <is>
          <t>Marketing and advertising</t>
        </is>
      </c>
      <c r="B17" s="18" t="n"/>
      <c r="C17" s="19">
        <f>B17*12</f>
        <v/>
      </c>
      <c r="D17" s="21" t="n"/>
      <c r="E17" s="21" t="n"/>
      <c r="F17" s="11" t="inlineStr">
        <is>
          <t>The first cost most people cut, and usually the wrong one.</t>
        </is>
      </c>
    </row>
    <row r="18" ht="18" customHeight="1">
      <c r="A18" s="17" t="inlineStr">
        <is>
          <t>Transport, vehicles and travel</t>
        </is>
      </c>
      <c r="B18" s="18" t="n"/>
      <c r="C18" s="19">
        <f>B18*12</f>
        <v/>
      </c>
      <c r="D18" s="21" t="n"/>
      <c r="E18" s="21" t="n"/>
    </row>
    <row r="19" ht="18" customHeight="1">
      <c r="A19" s="17" t="inlineStr">
        <is>
          <t>Data, airtime and internet</t>
        </is>
      </c>
      <c r="B19" s="18" t="n"/>
      <c r="C19" s="19">
        <f>B19*12</f>
        <v/>
      </c>
      <c r="D19" s="21" t="n"/>
      <c r="E19" s="21" t="n"/>
    </row>
    <row r="20" ht="18" customHeight="1">
      <c r="A20" s="17" t="inlineStr">
        <is>
          <t>Software and subscriptions</t>
        </is>
      </c>
      <c r="B20" s="18" t="n"/>
      <c r="C20" s="19">
        <f>B20*12</f>
        <v/>
      </c>
      <c r="D20" s="21" t="n"/>
      <c r="E20" s="21" t="n"/>
    </row>
    <row r="21" ht="18" customHeight="1">
      <c r="A21" s="17" t="inlineStr">
        <is>
          <t>Accounting, review, audit and legal fees</t>
        </is>
      </c>
      <c r="B21" s="18" t="n"/>
      <c r="C21" s="19">
        <f>B21*12</f>
        <v/>
      </c>
      <c r="D21" s="21" t="n"/>
      <c r="E21" s="21" t="n"/>
      <c r="F21" s="11" t="inlineStr">
        <is>
          <t>Budget for this every month even if you pay once a year.</t>
        </is>
      </c>
    </row>
    <row r="22" ht="28" customHeight="1">
      <c r="A22" s="17" t="inlineStr">
        <is>
          <t>CIPC annual return and compliance costs</t>
        </is>
      </c>
      <c r="B22" s="18" t="n"/>
      <c r="C22" s="19">
        <f>B22*12</f>
        <v/>
      </c>
      <c r="D22" s="21" t="n"/>
      <c r="E22" s="21" t="n"/>
      <c r="F22" s="11" t="inlineStr">
        <is>
          <t>R100 a year while turnover is under R1 million, plus your licence and permit renewals. Divide the annual figures by twelve here.</t>
        </is>
      </c>
    </row>
    <row r="23" ht="18" customHeight="1">
      <c r="A23" s="17" t="inlineStr">
        <is>
          <t>Stationery, postage and office costs</t>
        </is>
      </c>
      <c r="B23" s="18" t="n"/>
      <c r="C23" s="19">
        <f>B23*12</f>
        <v/>
      </c>
      <c r="D23" s="21" t="n"/>
      <c r="E23" s="21" t="n"/>
    </row>
    <row r="24" ht="18" customHeight="1">
      <c r="A24" s="17" t="inlineStr">
        <is>
          <t>Bank charges and card machine fees</t>
        </is>
      </c>
      <c r="B24" s="18" t="n"/>
      <c r="C24" s="19">
        <f>B24*12</f>
        <v/>
      </c>
      <c r="D24" s="21" t="n"/>
      <c r="E24" s="21" t="n"/>
    </row>
    <row r="25" ht="18" customHeight="1">
      <c r="A25" s="17" t="inlineStr">
        <is>
          <t>Interest on loans and overdraft</t>
        </is>
      </c>
      <c r="B25" s="18" t="n"/>
      <c r="C25" s="19">
        <f>B25*12</f>
        <v/>
      </c>
      <c r="D25" s="21" t="n"/>
      <c r="E25" s="21" t="n"/>
    </row>
    <row r="26" ht="28" customHeight="1">
      <c r="A26" s="17" t="inlineStr">
        <is>
          <t>Loan and equipment finance instalments</t>
        </is>
      </c>
      <c r="B26" s="18" t="n"/>
      <c r="C26" s="19">
        <f>B26*12</f>
        <v/>
      </c>
      <c r="D26" s="21" t="n"/>
      <c r="E26" s="21" t="n"/>
      <c r="F26" s="11" t="inlineStr">
        <is>
          <t>The full debit order, capital and interest together, because that is what leaves the bank.</t>
        </is>
      </c>
    </row>
    <row r="27" ht="28" customHeight="1">
      <c r="A27" s="17" t="inlineStr">
        <is>
          <t>Stock and materials you have to buy each month</t>
        </is>
      </c>
      <c r="B27" s="18" t="n"/>
      <c r="C27" s="19">
        <f>B27*12</f>
        <v/>
      </c>
      <c r="D27" s="21" t="n"/>
      <c r="E27" s="21" t="n"/>
      <c r="F27" s="11" t="inlineStr">
        <is>
          <t>Only what you must replace to keep trading. Your opening stock is on the Start-up Costs sheet.</t>
        </is>
      </c>
    </row>
    <row r="28" ht="39.5" customHeight="1">
      <c r="A28" s="17" t="inlineStr">
        <is>
          <t>Your own drawings, what you need to live on</t>
        </is>
      </c>
      <c r="B28" s="18" t="n"/>
      <c r="C28" s="19">
        <f>B28*12</f>
        <v/>
      </c>
      <c r="D28" s="21" t="n"/>
      <c r="E28" s="21" t="n"/>
      <c r="F28" s="11" t="inlineStr">
        <is>
          <t>Be honest here. A budget that assumes the owner needs nothing is the reason so many start-ups quietly borrow from the business until it dies.</t>
        </is>
      </c>
    </row>
    <row r="29" ht="18" customHeight="1">
      <c r="A29" s="17" t="inlineStr">
        <is>
          <t>Other monthly costs</t>
        </is>
      </c>
      <c r="B29" s="18" t="n"/>
      <c r="C29" s="19">
        <f>B29*12</f>
        <v/>
      </c>
      <c r="D29" s="21" t="n"/>
      <c r="E29" s="21" t="n"/>
    </row>
    <row r="30" ht="24" customHeight="1">
      <c r="A30" s="39" t="inlineStr">
        <is>
          <t>TOTAL MONTHLY RUNNING COST, YOUR BURN</t>
        </is>
      </c>
      <c r="B30" s="40">
        <f>SUM(B10:B29)</f>
        <v/>
      </c>
      <c r="C30" s="40">
        <f>B30*12</f>
        <v/>
      </c>
      <c r="D30" s="33" t="n"/>
      <c r="E30" s="33" t="n"/>
      <c r="F30" s="33" t="n"/>
    </row>
    <row r="32" ht="28" customHeight="1">
      <c r="A32" s="17" t="inlineStr">
        <is>
          <t>Of that, the part that is fixed</t>
        </is>
      </c>
      <c r="B32" s="19">
        <f>SUMIF(D10:D29,"Fixed",B10:B29)+SUMIF(D10:D29,"Mostly fixed",B10:B29)</f>
        <v/>
      </c>
      <c r="C32" s="11" t="inlineStr">
        <is>
          <t>Fixed costs land whether you trade or not. They are what makes a quiet month dangerous rather than merely disappointing.</t>
        </is>
      </c>
    </row>
    <row r="33" ht="28" customHeight="1">
      <c r="A33" s="23" t="inlineStr">
        <is>
          <t>Of that, the part you could cut in a bad month</t>
        </is>
      </c>
      <c r="B33" s="19">
        <f>SUMIF(E10:E29,"Yes",B10:B29)</f>
        <v/>
      </c>
      <c r="C33" s="11" t="inlineStr">
        <is>
          <t>Decide this now, in writing, while you are calm. Deciding it in the week you cannot pay the rent is how businesses cut the wrong thing.</t>
        </is>
      </c>
    </row>
    <row r="35" ht="22" customHeight="1">
      <c r="A35" s="35" t="inlineStr">
        <is>
          <t>THE RATES AND FIGURES BEHIND THE STATUTORY LINE</t>
        </is>
      </c>
      <c r="B35" s="36" t="n"/>
      <c r="C35" s="36" t="n"/>
      <c r="D35" s="36" t="n"/>
      <c r="E35" s="36" t="n"/>
      <c r="F35" s="36" t="n"/>
    </row>
    <row r="36" ht="26" customHeight="1">
      <c r="A36" s="14" t="inlineStr">
        <is>
          <t>FIGURE</t>
        </is>
      </c>
      <c r="B36" s="14" t="inlineStr">
        <is>
          <t>AMOUNT OR RATE</t>
        </is>
      </c>
      <c r="C36" s="14" t="n"/>
      <c r="D36" s="14" t="n"/>
      <c r="E36" s="14" t="n"/>
      <c r="F36" s="14" t="inlineStr">
        <is>
          <t>WHAT IT DRIVES, AND WHERE IT COMES FROM</t>
        </is>
      </c>
    </row>
    <row r="37" ht="28" customHeight="1">
      <c r="A37" s="17" t="inlineStr">
        <is>
          <t>UIF, the employee share</t>
        </is>
      </c>
      <c r="B37" s="41" t="n">
        <v>0.01</v>
      </c>
      <c r="F37" s="11" t="inlineStr">
        <is>
          <t>1 percent, deducted from the employee's wage. It is already inside the gross pay you budgeted, so it is not added again.</t>
        </is>
      </c>
    </row>
    <row r="38" ht="18" customHeight="1">
      <c r="A38" s="17" t="inlineStr">
        <is>
          <t>UIF, the employer share</t>
        </is>
      </c>
      <c r="B38" s="41" t="n">
        <v>0.01</v>
      </c>
      <c r="F38" s="11" t="inlineStr">
        <is>
          <t>1 percent, and this one is your cost on top of the wage.</t>
        </is>
      </c>
    </row>
    <row r="39" ht="28" customHeight="1">
      <c r="A39" s="17" t="inlineStr">
        <is>
          <t>UIF monthly earnings ceiling per employee</t>
        </is>
      </c>
      <c r="B39" s="18" t="n">
        <v>17712</v>
      </c>
      <c r="F39" s="11" t="inlineStr">
        <is>
          <t>Earnings above R17 712 a month are ignored, so the most either side pays is R177.12 per employee per month.</t>
        </is>
      </c>
    </row>
    <row r="40" ht="39.5" customHeight="1">
      <c r="A40" s="17" t="inlineStr">
        <is>
          <t>Number of people you will be paying</t>
        </is>
      </c>
      <c r="B40" s="42" t="n">
        <v>0</v>
      </c>
      <c r="F40" s="11" t="inlineStr">
        <is>
          <t>Used with the ceiling above. Leave it at 0 if you are starting on your own and the statutory line stays at the COIDA figure only.</t>
        </is>
      </c>
    </row>
    <row r="41" ht="18" customHeight="1">
      <c r="A41" s="17" t="inlineStr">
        <is>
          <t>Skills development levy rate</t>
        </is>
      </c>
      <c r="B41" s="41" t="n">
        <v>0.01</v>
      </c>
      <c r="F41" s="11" t="inlineStr">
        <is>
          <t>1 percent of payroll.</t>
        </is>
      </c>
    </row>
    <row r="42" ht="39.5" customHeight="1">
      <c r="A42" s="17" t="inlineStr">
        <is>
          <t>Payroll level at which SDL starts</t>
        </is>
      </c>
      <c r="B42" s="18" t="n">
        <v>500000</v>
      </c>
      <c r="F42" s="11" t="inlineStr">
        <is>
          <t>SDL only becomes payable once your total payroll for the year passes R500 000. Below that you are exempt and you do not register at all.</t>
        </is>
      </c>
    </row>
    <row r="43" ht="62.5" customHeight="1">
      <c r="A43" s="17" t="inlineStr">
        <is>
          <t>COIDA assessment for the year</t>
        </is>
      </c>
      <c r="B43" s="18" t="n">
        <v>0</v>
      </c>
      <c r="F43" s="11" t="inlineStr">
        <is>
          <t>An annual assessment, not a fixed fee: total annual earnings divided by 100, times the tariff for your industry risk class. Earnings above R668 000 per employee a year are ignored from 1 March 2026. Registration is compulsory within 7 days of your first employee.</t>
        </is>
      </c>
    </row>
    <row r="44" ht="39.5" customHeight="1">
      <c r="A44" s="17" t="inlineStr">
        <is>
          <t>National minimum wage per ordinary hour</t>
        </is>
      </c>
      <c r="B44" s="18" t="n">
        <v>30.23</v>
      </c>
      <c r="F44" s="11" t="inlineStr">
        <is>
          <t>R30.23 an hour from 1 March 2026, and the same figure now applies to domestic and farm workers. Some sectoral minima are higher. Check your wage against it before you agree it.</t>
        </is>
      </c>
    </row>
    <row r="45" ht="18" customHeight="1">
      <c r="A45" s="17" t="inlineStr">
        <is>
          <t>VAT rate</t>
        </is>
      </c>
      <c r="B45" s="41" t="n">
        <v>0.15</v>
      </c>
      <c r="F45" s="11" t="inlineStr">
        <is>
          <t>15 percent.</t>
        </is>
      </c>
    </row>
    <row r="46" ht="28" customHeight="1">
      <c r="A46" s="17" t="inlineStr">
        <is>
          <t>VAT voluntary registration threshold</t>
        </is>
      </c>
      <c r="B46" s="18" t="n">
        <v>120000</v>
      </c>
      <c r="F46" s="11" t="inlineStr">
        <is>
          <t>You may register from R120 000 of taxable turnover, up from R50 000 on 1 April 2026. See the Reference sheet before you decide.</t>
        </is>
      </c>
    </row>
    <row r="47" ht="39.5" customHeight="1">
      <c r="A47" s="17" t="inlineStr">
        <is>
          <t>VAT compulsory registration threshold</t>
        </is>
      </c>
      <c r="B47" s="18" t="n">
        <v>2300000</v>
      </c>
      <c r="F47" s="11" t="inlineStr">
        <is>
          <t>Registration is compulsory once taxable turnover passes R2 300 000 in any consecutive 12 month period, up from R1 million on 1 April 2026.</t>
        </is>
      </c>
    </row>
    <row r="49" ht="17.5" customHeight="1">
      <c r="A49" s="13" t="inlineStr">
        <is>
          <t>Note: rates, thresholds and fees quoted in this template were correct on 09 August 2026. Confirm the current figures on sars.gov.za, cipc.co.za or labour.gov.za before you rely on them.</t>
        </is>
      </c>
    </row>
  </sheetData>
  <mergeCells count="11">
    <mergeCell ref="A2:F2"/>
    <mergeCell ref="E4:F4"/>
    <mergeCell ref="A49:F49"/>
    <mergeCell ref="E6:F6"/>
    <mergeCell ref="A1:F1"/>
    <mergeCell ref="A8:F8"/>
    <mergeCell ref="E5:F5"/>
    <mergeCell ref="C33:F33"/>
    <mergeCell ref="A35:F35"/>
    <mergeCell ref="C32:F32"/>
    <mergeCell ref="A7:F7"/>
  </mergeCells>
  <dataValidations count="2">
    <dataValidation sqref="D10:D29" showDropDown="0" showInputMessage="1" showErrorMessage="1" allowBlank="1" errorTitle="Choose from the list" error="Pick one of the options in the dropdown." promptTitle="Select" prompt="Does this cost land whether you sell anything or not?" type="list">
      <formula1>"Fixed,Variable,Mostly fixed"</formula1>
    </dataValidation>
    <dataValidation sqref="E10:E29" showDropDown="0" showInputMessage="1" showErrorMessage="1" allowBlank="1" errorTitle="Choose from the list" error="Pick one of the options in the dropdown." promptTitle="Select" prompt="If a bad month came, could you cut this one?" type="list">
      <formula1>"Yes,No,Partly"</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21759B"/>
    <outlinePr summaryBelow="1" summaryRight="1"/>
    <pageSetUpPr fitToPage="1"/>
  </sheetPr>
  <dimension ref="A1:G46"/>
  <sheetViews>
    <sheetView showGridLines="0" workbookViewId="0">
      <pane ySplit="8" topLeftCell="A9" activePane="bottomLeft" state="frozen"/>
      <selection pane="bottomLeft" activeCell="A1" sqref="A1"/>
    </sheetView>
  </sheetViews>
  <sheetFormatPr baseColWidth="8" defaultRowHeight="15"/>
  <cols>
    <col width="50" customWidth="1" min="1" max="1"/>
    <col width="19" customWidth="1" min="2" max="2"/>
    <col width="19" customWidth="1" min="3" max="3"/>
    <col width="19" customWidth="1" min="4" max="4"/>
    <col width="19" customWidth="1" min="5" max="5"/>
    <col width="22" customWidth="1" min="6" max="6"/>
    <col width="60" customWidth="1" min="7" max="7"/>
  </cols>
  <sheetData>
    <row r="1" ht="26" customHeight="1">
      <c r="A1" s="1" t="inlineStr">
        <is>
          <t>FUNDING, THE GAP, AND HOW LONG THE MONEY LASTS</t>
        </is>
      </c>
    </row>
    <row r="2" ht="14" customHeight="1">
      <c r="A2" s="2" t="inlineStr">
        <is>
          <t>The most important sheet in this workbook. Everything on it is worked out from the two sheets before it.</t>
        </is>
      </c>
    </row>
    <row r="3" ht="4" customHeight="1">
      <c r="A3" s="3" t="n"/>
      <c r="B3" s="3" t="n"/>
      <c r="C3" s="3" t="n"/>
      <c r="D3" s="3" t="n"/>
      <c r="E3" s="3" t="n"/>
      <c r="F3" s="3" t="n"/>
      <c r="G3" s="3" t="n"/>
    </row>
    <row r="4" ht="15" customHeight="1">
      <c r="A4" s="4" t="inlineStr">
        <is>
          <t>[YOUR COMPANY NAME]</t>
        </is>
      </c>
      <c r="F4" s="5" t="inlineStr">
        <is>
          <t>[ Insert your logo in the space above ]</t>
        </is>
      </c>
    </row>
    <row r="5" ht="15" customHeight="1">
      <c r="A5" s="6" t="inlineStr">
        <is>
          <t>Reg No: [XXXX/XXXXXX/XX]</t>
        </is>
      </c>
      <c r="F5" s="5" t="inlineStr">
        <is>
          <t>VAT No: [4XXXXXXXXX] (if VAT registered)</t>
        </is>
      </c>
    </row>
    <row r="6" ht="15" customHeight="1">
      <c r="A6" s="6" t="inlineStr">
        <is>
          <t>[email@yourbusiness.co.za]</t>
        </is>
      </c>
      <c r="F6" s="5" t="inlineStr">
        <is>
          <t>[+27 XX XXX XXXX]</t>
        </is>
      </c>
    </row>
    <row r="7" ht="17.5" customHeight="1">
      <c r="A7" s="13" t="inlineStr">
        <is>
          <t>Note: How to use this sheet: type only in the white cells, which show in blue text. The shaded cells work themselves out, so leave them alone. Notes in grey italic are guidance and can be deleted before you send the document.</t>
        </is>
      </c>
    </row>
    <row r="8" ht="22" customHeight="1">
      <c r="A8" s="35" t="inlineStr">
        <is>
          <t>STEP 1: WHAT YOU ACTUALLY NEED TO RAISE</t>
        </is>
      </c>
      <c r="B8" s="36" t="n"/>
      <c r="C8" s="36" t="n"/>
      <c r="D8" s="36" t="n"/>
      <c r="E8" s="36" t="n"/>
      <c r="F8" s="36" t="n"/>
      <c r="G8" s="36" t="n"/>
    </row>
    <row r="9" ht="18" customHeight="1">
      <c r="A9" s="17" t="inlineStr">
        <is>
          <t>Cost of opening the doors</t>
        </is>
      </c>
      <c r="B9" s="19">
        <f>SetupCost</f>
        <v/>
      </c>
      <c r="C9" s="11" t="inlineStr">
        <is>
          <t>The total from the Start-up Costs sheet, including the contingency.</t>
        </is>
      </c>
    </row>
    <row r="10" ht="28" customHeight="1">
      <c r="A10" s="23" t="inlineStr">
        <is>
          <t>Months of running costs you want in the bank before you open</t>
        </is>
      </c>
      <c r="B10" s="43" t="n">
        <v>3</v>
      </c>
      <c r="C10" s="11" t="inlineStr">
        <is>
          <t>Three months is the least any funder will take seriously. Six months is what actually keeps a business alive through a slow start.</t>
        </is>
      </c>
    </row>
    <row r="11" ht="18" customHeight="1">
      <c r="A11" s="17" t="inlineStr">
        <is>
          <t>Monthly running cost, your burn</t>
        </is>
      </c>
      <c r="B11" s="19">
        <f>MonthlyBurn</f>
        <v/>
      </c>
      <c r="C11" s="11" t="inlineStr">
        <is>
          <t>The total from the Running Costs sheet.</t>
        </is>
      </c>
    </row>
    <row r="12" ht="20" customHeight="1">
      <c r="A12" s="17" t="inlineStr">
        <is>
          <t>Running costs for those months</t>
        </is>
      </c>
      <c r="B12" s="19">
        <f>MonthlyBurn*B10</f>
        <v/>
      </c>
    </row>
    <row r="13" ht="24" customHeight="1">
      <c r="A13" s="39" t="inlineStr">
        <is>
          <t>TOTAL MONEY REQUIRED</t>
        </is>
      </c>
      <c r="B13" s="40">
        <f>SetupCost+B12</f>
        <v/>
      </c>
      <c r="C13" s="33" t="n"/>
      <c r="D13" s="33" t="n"/>
      <c r="E13" s="33" t="n"/>
      <c r="F13" s="33" t="n"/>
      <c r="G13" s="33" t="n"/>
    </row>
    <row r="15" ht="22" customHeight="1">
      <c r="A15" s="35" t="inlineStr">
        <is>
          <t>STEP 2: WHERE THE MONEY IS COMING FROM</t>
        </is>
      </c>
      <c r="B15" s="36" t="n"/>
      <c r="C15" s="36" t="n"/>
      <c r="D15" s="36" t="n"/>
      <c r="E15" s="36" t="n"/>
      <c r="F15" s="36" t="n"/>
      <c r="G15" s="36" t="n"/>
    </row>
    <row r="16" ht="29" customHeight="1">
      <c r="A16" s="13" t="inlineStr">
        <is>
          <t>Note: Cash is money that can pay a wage. Value in kind is equipment, a vehicle or stock you already own and are bringing into the business. In kind value counts towards what a funder sees you contributing, and it reduces what you have to buy, but it cannot pay the rent, so only the cash column drives the runway below.</t>
        </is>
      </c>
    </row>
    <row r="17" ht="26" customHeight="1">
      <c r="A17" s="14" t="inlineStr">
        <is>
          <t>SOURCE</t>
        </is>
      </c>
      <c r="B17" s="14" t="inlineStr">
        <is>
          <t>CASH</t>
        </is>
      </c>
      <c r="C17" s="14" t="inlineStr">
        <is>
          <t>VALUE IN KIND</t>
        </is>
      </c>
      <c r="D17" s="14" t="inlineStr">
        <is>
          <t>TOTAL</t>
        </is>
      </c>
      <c r="E17" s="14" t="inlineStr">
        <is>
          <t>WHEN IT LANDS</t>
        </is>
      </c>
      <c r="F17" s="14" t="inlineStr">
        <is>
          <t>WHAT IT COSTS YOU</t>
        </is>
      </c>
      <c r="G17" s="14" t="inlineStr">
        <is>
          <t>NOTES</t>
        </is>
      </c>
    </row>
    <row r="18" ht="28" customHeight="1">
      <c r="A18" s="17" t="inlineStr">
        <is>
          <t>Your own money</t>
        </is>
      </c>
      <c r="B18" s="18" t="n"/>
      <c r="C18" s="18" t="n"/>
      <c r="D18" s="19">
        <f>B18+C18</f>
        <v/>
      </c>
      <c r="E18" s="12" t="n"/>
      <c r="F18" s="44" t="n"/>
      <c r="G18" s="11" t="inlineStr">
        <is>
          <t>Cash you are putting in yourself. A funder looks at this line first: if you have nothing at risk, neither will they.</t>
        </is>
      </c>
    </row>
    <row r="19" ht="39.5" customHeight="1">
      <c r="A19" s="17" t="inlineStr">
        <is>
          <t>Family and friends</t>
        </is>
      </c>
      <c r="B19" s="18" t="n"/>
      <c r="C19" s="18" t="n"/>
      <c r="D19" s="19">
        <f>B19+C19</f>
        <v/>
      </c>
      <c r="E19" s="12" t="n"/>
      <c r="F19" s="44" t="n"/>
      <c r="G19" s="11" t="inlineStr">
        <is>
          <t>Write down the terms even here, especially here. Whether it is a loan or a share of the business, put it in writing before the money moves.</t>
        </is>
      </c>
    </row>
    <row r="20" ht="51" customHeight="1">
      <c r="A20" s="17" t="inlineStr">
        <is>
          <t>Bank or development finance loan</t>
        </is>
      </c>
      <c r="B20" s="18" t="n"/>
      <c r="C20" s="18" t="n"/>
      <c r="D20" s="19">
        <f>B20+C20</f>
        <v/>
      </c>
      <c r="E20" s="12" t="n"/>
      <c r="F20" s="44" t="n"/>
      <c r="G20" s="11" t="inlineStr">
        <is>
          <t>Banks, the Small Enterprise Development Finance Agency, the National Youth Development Agency, the IDC, and your provincial development agency. Template G5 tells you what they will ask for.</t>
        </is>
      </c>
    </row>
    <row r="21" ht="28" customHeight="1">
      <c r="A21" s="17" t="inlineStr">
        <is>
          <t>Grant funding</t>
        </is>
      </c>
      <c r="B21" s="18" t="n"/>
      <c r="C21" s="18" t="n"/>
      <c r="D21" s="19">
        <f>B21+C21</f>
        <v/>
      </c>
      <c r="E21" s="12" t="n"/>
      <c r="F21" s="44" t="n"/>
      <c r="G21" s="11" t="inlineStr">
        <is>
          <t>Grants take months and almost never pay for stock or salaries. Never build an opening date around one.</t>
        </is>
      </c>
    </row>
    <row r="22" ht="39.5" customHeight="1">
      <c r="A22" s="17" t="inlineStr">
        <is>
          <t>Equipment or asset finance</t>
        </is>
      </c>
      <c r="B22" s="18" t="n"/>
      <c r="C22" s="18" t="n"/>
      <c r="D22" s="19">
        <f>B22+C22</f>
        <v/>
      </c>
      <c r="E22" s="12" t="n"/>
      <c r="F22" s="44" t="n"/>
      <c r="G22" s="11" t="inlineStr">
        <is>
          <t>The supplier or a financier funds the asset and you repay it monthly. It keeps cash in your pocket at the start, but the instalment must go on the Running Costs sheet.</t>
        </is>
      </c>
    </row>
    <row r="23" ht="28" customHeight="1">
      <c r="A23" s="17" t="inlineStr">
        <is>
          <t>Customer deposits or pre-orders</t>
        </is>
      </c>
      <c r="B23" s="18" t="n"/>
      <c r="C23" s="18" t="n"/>
      <c r="D23" s="19">
        <f>B23+C23</f>
        <v/>
      </c>
      <c r="E23" s="12" t="n"/>
      <c r="F23" s="44" t="n"/>
      <c r="G23" s="11" t="inlineStr">
        <is>
          <t>The cheapest funding there is, and the strongest proof that somebody actually wants what you are selling.</t>
        </is>
      </c>
    </row>
    <row r="24" ht="20" customHeight="1">
      <c r="A24" s="17" t="inlineStr">
        <is>
          <t>Other</t>
        </is>
      </c>
      <c r="B24" s="18" t="n"/>
      <c r="C24" s="18" t="n"/>
      <c r="D24" s="19">
        <f>B24+C24</f>
        <v/>
      </c>
      <c r="E24" s="12" t="n"/>
      <c r="F24" s="44" t="n"/>
    </row>
    <row r="25" ht="24" customHeight="1">
      <c r="A25" s="39" t="inlineStr">
        <is>
          <t>TOTAL FUNDING</t>
        </is>
      </c>
      <c r="B25" s="40">
        <f>SUM(B18:B24)</f>
        <v/>
      </c>
      <c r="C25" s="40">
        <f>SUM(C18:C24)</f>
        <v/>
      </c>
      <c r="D25" s="40">
        <f>SUM(D18:D24)</f>
        <v/>
      </c>
      <c r="E25" s="33" t="n"/>
      <c r="F25" s="33" t="n"/>
      <c r="G25" s="33" t="n"/>
    </row>
    <row r="26" ht="51" customHeight="1">
      <c r="A26" s="45" t="inlineStr">
        <is>
          <t>FUNDING GAP, MEASURED IN CASH</t>
        </is>
      </c>
      <c r="B26" s="46">
        <f>B13-B25</f>
        <v/>
      </c>
      <c r="C26" s="27" t="n"/>
      <c r="D26" s="47">
        <f>IF(B26&lt;=0,"Fully funded. Go.","Short. Raise it, cut the plan, or open later.")</f>
        <v/>
      </c>
      <c r="E26" s="27" t="n"/>
      <c r="F26" s="27" t="n"/>
      <c r="G26" s="48" t="inlineStr">
        <is>
          <t>Cash required less cash raised. Value in kind is deliberately left out of this line, because equipment you already own cannot pay a deposit or a wage. A minus figure means you have raised more than you need.</t>
        </is>
      </c>
    </row>
    <row r="28" ht="22" customHeight="1">
      <c r="A28" s="35" t="inlineStr">
        <is>
          <t>STEP 3: THE RUNWAY, HOW LONG THE MONEY LASTS</t>
        </is>
      </c>
      <c r="B28" s="36" t="n"/>
      <c r="C28" s="36" t="n"/>
      <c r="D28" s="36" t="n"/>
      <c r="E28" s="36" t="n"/>
      <c r="F28" s="36" t="n"/>
      <c r="G28" s="36" t="n"/>
    </row>
    <row r="29" ht="39.5" customHeight="1">
      <c r="A29" s="37" t="inlineStr">
        <is>
          <t>Cash left for running costs once you have opened</t>
        </is>
      </c>
      <c r="B29" s="38">
        <f>CashRaised-SetupCost</f>
        <v/>
      </c>
      <c r="C29" s="11" t="inlineStr">
        <is>
          <t>Your cash funding less what opening the doors costs, using your actual figure on every line you have already paid and your estimate on every line you have not. This is the money that has to carry you.</t>
        </is>
      </c>
    </row>
    <row r="30" ht="20" customHeight="1">
      <c r="A30" s="17" t="inlineStr">
        <is>
          <t>Monthly burn, with no income at all</t>
        </is>
      </c>
      <c r="B30" s="19">
        <f>MonthlyBurn</f>
        <v/>
      </c>
    </row>
    <row r="31" ht="28" customHeight="1">
      <c r="A31" s="49" t="inlineStr">
        <is>
          <t>Months of runway, if nothing comes in</t>
        </is>
      </c>
      <c r="B31" s="50">
        <f>IF(MonthlyBurn&lt;=0,"",B29/MonthlyBurn)</f>
        <v/>
      </c>
      <c r="C31" s="11" t="inlineStr">
        <is>
          <t>The honest worst case. Under three months and you should not open yet: you would be opening in order to run out.</t>
        </is>
      </c>
    </row>
    <row r="32" ht="28" customHeight="1">
      <c r="A32" s="49" t="inlineStr">
        <is>
          <t>The month the money runs out</t>
        </is>
      </c>
      <c r="B32" s="51">
        <f>IF(B31="","",IF(B31&lt;=0,"",IF(OpenDate=0,"",EDATE(OpenDate,ROUNDDOWN(B31,0)))))</f>
        <v/>
      </c>
      <c r="C32" s="11" t="inlineStr">
        <is>
          <t>Counted forward from your planned opening date. Write this date on the wall. Every decision between now and then is measured against it.</t>
        </is>
      </c>
    </row>
    <row r="33" ht="28" customHeight="1">
      <c r="A33" s="23" t="inlineStr">
        <is>
          <t>Money you expect to come in every month once you are trading</t>
        </is>
      </c>
      <c r="B33" s="18" t="n"/>
      <c r="C33" s="11" t="inlineStr">
        <is>
          <t>Money actually received in the month, not invoiced. Be conservative: most new businesses reach a steady figure in month four or five, not month one.</t>
        </is>
      </c>
    </row>
    <row r="34" ht="28" customHeight="1">
      <c r="A34" s="17" t="inlineStr">
        <is>
          <t>Net monthly burn once that income arrives</t>
        </is>
      </c>
      <c r="B34" s="19">
        <f>MAX(0,MonthlyBurn-B33)</f>
        <v/>
      </c>
      <c r="C34" s="11" t="inlineStr">
        <is>
          <t>What still leaves the bank each month after the income is in. Zero means the business pays for itself.</t>
        </is>
      </c>
    </row>
    <row r="35" ht="28" customHeight="1">
      <c r="A35" s="49" t="inlineStr">
        <is>
          <t>Months of runway once income arrives</t>
        </is>
      </c>
      <c r="B35" s="50">
        <f>IF(B34&lt;=0,"",B29/B34)</f>
        <v/>
      </c>
      <c r="C35" s="11" t="inlineStr">
        <is>
          <t>Blank means the income covers the running costs and you are no longer burning cash. At that point the only question left is when it arrives, which is what the next block is about.</t>
        </is>
      </c>
    </row>
    <row r="36" ht="39.5" customHeight="1">
      <c r="A36" s="23" t="inlineStr">
        <is>
          <t>Months you expect to trade before the first money arrives</t>
        </is>
      </c>
      <c r="B36" s="43" t="n">
        <v>2</v>
      </c>
      <c r="C36" s="11" t="inlineStr">
        <is>
          <t>Count from the day you open to the day the money is in your account, not the day you issue the invoice. Thirty day terms mean the first invoice pays in month two at the earliest, and most corporate and government customers take longer.</t>
        </is>
      </c>
    </row>
    <row r="38" ht="22" customHeight="1">
      <c r="A38" s="35" t="inlineStr">
        <is>
          <t>STEP 4: WHAT HAPPENS IF THE MONEY ARRIVES LATE, WHICH IS WHAT USUALLY KILLS A START-UP</t>
        </is>
      </c>
      <c r="B38" s="36" t="n"/>
      <c r="C38" s="36" t="n"/>
      <c r="D38" s="36" t="n"/>
      <c r="E38" s="36" t="n"/>
      <c r="F38" s="36" t="n"/>
      <c r="G38" s="36" t="n"/>
    </row>
    <row r="39" ht="29" customHeight="1">
      <c r="A39" s="13" t="inlineStr">
        <is>
          <t>Note: A South African start-up rarely dies because the idea was wrong. It dies because the work was done, the invoice was issued, and the money arrived sixty days after the salaries did. This block asks the only question that matters: can you survive the wait.</t>
        </is>
      </c>
    </row>
    <row r="40" ht="26" customHeight="1">
      <c r="A40" s="14" t="inlineStr">
        <is>
          <t>IF THE MONEY ARRIVES</t>
        </is>
      </c>
      <c r="B40" s="14" t="inlineStr">
        <is>
          <t>MONTHS WITH NO INCOME</t>
        </is>
      </c>
      <c r="C40" s="14" t="inlineStr">
        <is>
          <t>CASH YOU HAVE TO FUND</t>
        </is>
      </c>
      <c r="D40" s="14" t="inlineStr">
        <is>
          <t>CASH YOU HAVE</t>
        </is>
      </c>
      <c r="E40" s="14" t="inlineStr">
        <is>
          <t>LEFT OVER, OR SHORT</t>
        </is>
      </c>
      <c r="F40" s="14" t="inlineStr">
        <is>
          <t>EXTRA FUNDING NEEDED</t>
        </is>
      </c>
      <c r="G40" s="14" t="inlineStr">
        <is>
          <t>WHAT IT MEANS</t>
        </is>
      </c>
    </row>
    <row r="41" ht="20" customHeight="1">
      <c r="A41" s="17" t="inlineStr">
        <is>
          <t>On the day you planned</t>
        </is>
      </c>
      <c r="B41" s="52">
        <f>B36</f>
        <v/>
      </c>
      <c r="C41" s="19">
        <f>MonthlyBurn*B41</f>
        <v/>
      </c>
      <c r="D41" s="19">
        <f>B29</f>
        <v/>
      </c>
      <c r="E41" s="38">
        <f>D41-C41</f>
        <v/>
      </c>
      <c r="F41" s="19">
        <f>IF(E41&gt;=0,0,-E41)</f>
        <v/>
      </c>
      <c r="G41" s="53">
        <f>IF(E41&gt;=0,"You survive this wait.","You run out before the money arrives.")</f>
        <v/>
      </c>
    </row>
    <row r="42" ht="20" customHeight="1">
      <c r="A42" s="17" t="inlineStr">
        <is>
          <t>30 days late</t>
        </is>
      </c>
      <c r="B42" s="52">
        <f>B36+1</f>
        <v/>
      </c>
      <c r="C42" s="19">
        <f>MonthlyBurn*B42</f>
        <v/>
      </c>
      <c r="D42" s="19">
        <f>B29</f>
        <v/>
      </c>
      <c r="E42" s="38">
        <f>D42-C42</f>
        <v/>
      </c>
      <c r="F42" s="19">
        <f>IF(E42&gt;=0,0,-E42)</f>
        <v/>
      </c>
      <c r="G42" s="53">
        <f>IF(E42&gt;=0,"You survive this wait.","You run out before the money arrives.")</f>
        <v/>
      </c>
    </row>
    <row r="43" ht="20" customHeight="1">
      <c r="A43" s="17" t="inlineStr">
        <is>
          <t>60 days late</t>
        </is>
      </c>
      <c r="B43" s="52">
        <f>B36+2</f>
        <v/>
      </c>
      <c r="C43" s="19">
        <f>MonthlyBurn*B43</f>
        <v/>
      </c>
      <c r="D43" s="19">
        <f>B29</f>
        <v/>
      </c>
      <c r="E43" s="38">
        <f>D43-C43</f>
        <v/>
      </c>
      <c r="F43" s="19">
        <f>IF(E43&gt;=0,0,-E43)</f>
        <v/>
      </c>
      <c r="G43" s="53">
        <f>IF(E43&gt;=0,"You survive this wait.","You run out before the money arrives.")</f>
        <v/>
      </c>
    </row>
    <row r="44" ht="20" customHeight="1">
      <c r="A44" s="17" t="inlineStr">
        <is>
          <t>90 days late</t>
        </is>
      </c>
      <c r="B44" s="52">
        <f>B36+3</f>
        <v/>
      </c>
      <c r="C44" s="19">
        <f>MonthlyBurn*B44</f>
        <v/>
      </c>
      <c r="D44" s="19">
        <f>B29</f>
        <v/>
      </c>
      <c r="E44" s="38">
        <f>D44-C44</f>
        <v/>
      </c>
      <c r="F44" s="19">
        <f>IF(E44&gt;=0,0,-E44)</f>
        <v/>
      </c>
      <c r="G44" s="53">
        <f>IF(E44&gt;=0,"You survive this wait.","You run out before the money arrives.")</f>
        <v/>
      </c>
    </row>
    <row r="45" ht="29" customHeight="1">
      <c r="A45" s="13" t="inlineStr">
        <is>
          <t>Note: If the 60 day row is short, you do not have a marketing problem, you have a working capital problem. Fix it before you open: ask for a deposit on every job, invoice on the day the work is done rather than at month end, or raise the shortfall now, while you still look like a good risk.</t>
        </is>
      </c>
    </row>
    <row r="46" ht="29" customHeight="1">
      <c r="A46" s="13" t="inlineStr">
        <is>
          <t>Note: Late payment on a trade invoice may carry interest, but only up to 2 percent a month under the National Credit Act, and an ordinary contract debt prescribes after three years. Neither of those pays a salary in month three. Charge a deposit instead.</t>
        </is>
      </c>
    </row>
  </sheetData>
  <mergeCells count="24">
    <mergeCell ref="F4:G4"/>
    <mergeCell ref="C34:G34"/>
    <mergeCell ref="A8:G8"/>
    <mergeCell ref="C33:G33"/>
    <mergeCell ref="A38:G38"/>
    <mergeCell ref="F6:G6"/>
    <mergeCell ref="A28:G28"/>
    <mergeCell ref="C29:G29"/>
    <mergeCell ref="C35:G35"/>
    <mergeCell ref="C10:G10"/>
    <mergeCell ref="A39:G39"/>
    <mergeCell ref="F5:G5"/>
    <mergeCell ref="A15:G15"/>
    <mergeCell ref="C31:G31"/>
    <mergeCell ref="C9:G9"/>
    <mergeCell ref="A45:G45"/>
    <mergeCell ref="A1:G1"/>
    <mergeCell ref="C11:G11"/>
    <mergeCell ref="A16:G16"/>
    <mergeCell ref="C36:G36"/>
    <mergeCell ref="A7:G7"/>
    <mergeCell ref="A46:G46"/>
    <mergeCell ref="C32:G32"/>
    <mergeCell ref="A2:G2"/>
  </mergeCells>
  <conditionalFormatting sqref="E41:E44">
    <cfRule type="cellIs" priority="1" operator="lessThan" dxfId="2">
      <formula>0</formula>
    </cfRule>
    <cfRule type="cellIs" priority="2" operator="greaterThanOrEqual" dxfId="3">
      <formula>0</formula>
    </cfRule>
  </conditionalFormatting>
  <conditionalFormatting sqref="B29">
    <cfRule type="cellIs" priority="3" operator="lessThan" dxfId="2">
      <formula>0</formula>
    </cfRule>
    <cfRule type="cellIs" priority="4" operator="greaterThanOrEqual" dxfId="3">
      <formula>0</formula>
    </cfRule>
  </conditionalFormatting>
  <conditionalFormatting sqref="B26">
    <cfRule type="cellIs" priority="5" operator="greaterThan" dxfId="2">
      <formula>0</formula>
    </cfRule>
    <cfRule type="cellIs" priority="6" operator="lessThanOrEqual" dxfId="3">
      <formula>0</formula>
    </cfRule>
  </conditionalFormatting>
  <conditionalFormatting sqref="B31">
    <cfRule type="cellIs" priority="7" operator="lessThan" dxfId="2">
      <formula>3</formula>
    </cfRule>
    <cfRule type="cellIs" priority="8" operator="lessThan" dxfId="4">
      <formula>6</formula>
    </cfRule>
    <cfRule type="cellIs" priority="9" operator="greaterThanOrEqual" dxfId="3">
      <formula>6</formula>
    </cfRule>
  </conditionalFormatting>
  <conditionalFormatting sqref="G41:G44">
    <cfRule type="cellIs" priority="10" operator="equal" dxfId="5">
      <formula>"You run out before the money arrives."</formula>
    </cfRule>
    <cfRule type="cellIs" priority="11" operator="equal" dxfId="6">
      <formula>"You survive this wait."</formula>
    </cfRule>
  </conditionalFormatting>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4.xml><?xml version="1.0" encoding="utf-8"?>
<worksheet xmlns="http://schemas.openxmlformats.org/spreadsheetml/2006/main">
  <sheetPr>
    <tabColor rgb="001D9E75"/>
    <outlinePr summaryBelow="1" summaryRight="1"/>
    <pageSetUpPr fitToPage="1"/>
  </sheetPr>
  <dimension ref="A1:F27"/>
  <sheetViews>
    <sheetView showGridLines="0" workbookViewId="0">
      <pane ySplit="9" topLeftCell="A10" activePane="bottomLeft" state="frozen"/>
      <selection pane="bottomLeft" activeCell="A1" sqref="A1"/>
    </sheetView>
  </sheetViews>
  <sheetFormatPr baseColWidth="8" defaultRowHeight="15"/>
  <cols>
    <col width="48" customWidth="1" min="1" max="1"/>
    <col width="20" customWidth="1" min="2" max="2"/>
    <col width="20" customWidth="1" min="3" max="3"/>
    <col width="20" customWidth="1" min="4" max="4"/>
    <col width="46" customWidth="1" min="5" max="5"/>
    <col width="52" customWidth="1" min="6" max="6"/>
  </cols>
  <sheetData>
    <row r="1" ht="26" customHeight="1">
      <c r="A1" s="1" t="inlineStr">
        <is>
          <t>THE SMALLEST VERSION THAT STILL WORKS</t>
        </is>
      </c>
    </row>
    <row r="2" ht="14" customHeight="1">
      <c r="A2" s="2" t="inlineStr">
        <is>
          <t>The same business, opened for the least money it can be opened for. Put the two side by side and choose with your eyes open.</t>
        </is>
      </c>
    </row>
    <row r="3" ht="4" customHeight="1">
      <c r="A3" s="3" t="n"/>
      <c r="B3" s="3" t="n"/>
      <c r="C3" s="3" t="n"/>
      <c r="D3" s="3" t="n"/>
      <c r="E3" s="3" t="n"/>
      <c r="F3" s="3" t="n"/>
    </row>
    <row r="4" ht="15" customHeight="1">
      <c r="A4" s="4" t="inlineStr">
        <is>
          <t>[YOUR COMPANY NAME]</t>
        </is>
      </c>
      <c r="E4" s="5" t="inlineStr">
        <is>
          <t>[ Insert your logo in the space above ]</t>
        </is>
      </c>
    </row>
    <row r="5" ht="15" customHeight="1">
      <c r="A5" s="6" t="inlineStr">
        <is>
          <t>Reg No: [XXXX/XXXXXX/XX]</t>
        </is>
      </c>
      <c r="E5" s="5" t="inlineStr">
        <is>
          <t>VAT No: [4XXXXXXXXX] (if VAT registered)</t>
        </is>
      </c>
    </row>
    <row r="6" ht="15" customHeight="1">
      <c r="A6" s="6" t="inlineStr">
        <is>
          <t>[email@yourbusiness.co.za]</t>
        </is>
      </c>
      <c r="E6" s="5" t="inlineStr">
        <is>
          <t>[+27 XX XXX XXXX]</t>
        </is>
      </c>
    </row>
    <row r="7" ht="29" customHeight="1">
      <c r="A7" s="13" t="inlineStr">
        <is>
          <t>Note: How to use this sheet: type only in the white cells, which show in blue text. The shaded cells work themselves out, so leave them alone. Notes in grey italic are guidance and can be deleted before you send the document.</t>
        </is>
      </c>
    </row>
    <row r="8" ht="29" customHeight="1">
      <c r="A8" s="13" t="inlineStr">
        <is>
          <t>Note: The full start column reads itself off the Start-up Costs sheet. Type into the minimum start column only, and be ruthless: what is the least you could spend on this category and still open a door that a paying customer would walk through. Then write down what you give up.</t>
        </is>
      </c>
    </row>
    <row r="9" ht="26" customHeight="1">
      <c r="A9" s="14" t="inlineStr">
        <is>
          <t>CATEGORY</t>
        </is>
      </c>
      <c r="B9" s="14" t="inlineStr">
        <is>
          <t>FULL START</t>
        </is>
      </c>
      <c r="C9" s="14" t="inlineStr">
        <is>
          <t>MINIMUM START</t>
        </is>
      </c>
      <c r="D9" s="14" t="inlineStr">
        <is>
          <t>MONEY YOU FREE UP</t>
        </is>
      </c>
      <c r="E9" s="14" t="inlineStr">
        <is>
          <t>WHAT YOU GIVE UP BY DOING IT THE CHEAP WAY</t>
        </is>
      </c>
      <c r="F9" s="14" t="inlineStr">
        <is>
          <t>NOTES</t>
        </is>
      </c>
    </row>
    <row r="10" ht="39.5" customHeight="1">
      <c r="A10" s="17" t="inlineStr">
        <is>
          <t>Registration and compliance</t>
        </is>
      </c>
      <c r="B10" s="19">
        <f>'Start-up Costs'!F22</f>
        <v/>
      </c>
      <c r="C10" s="18" t="n"/>
      <c r="D10" s="19">
        <f>B10-C10</f>
        <v/>
      </c>
      <c r="E10" s="44" t="n"/>
      <c r="F10" s="11" t="inlineStr">
        <is>
          <t>Almost nothing to cut. It is R175 at CIPC and everything else is free. Skip the customised MOI and the name reservation and you are done.</t>
        </is>
      </c>
    </row>
    <row r="11" ht="62.5" customHeight="1">
      <c r="A11" s="17" t="inlineStr">
        <is>
          <t>Premises</t>
        </is>
      </c>
      <c r="B11" s="19">
        <f>'Start-up Costs'!F30</f>
        <v/>
      </c>
      <c r="C11" s="18" t="n"/>
      <c r="D11" s="19">
        <f>B11-C11</f>
        <v/>
      </c>
      <c r="E11" s="44" t="n"/>
      <c r="F11" s="11" t="inlineStr">
        <is>
          <t>The biggest single lever. Trade from home, share a space, use a container, or take a shorter lease at a worse address for the first year. Check your zoning and your lease or body corporate rules before you work from home.</t>
        </is>
      </c>
    </row>
    <row r="12" ht="28" customHeight="1">
      <c r="A12" s="17" t="inlineStr">
        <is>
          <t>Equipment, tools and vehicles</t>
        </is>
      </c>
      <c r="B12" s="19">
        <f>'Start-up Costs'!F38</f>
        <v/>
      </c>
      <c r="C12" s="18" t="n"/>
      <c r="D12" s="19">
        <f>B12-C12</f>
        <v/>
      </c>
      <c r="E12" s="44" t="n"/>
      <c r="F12" s="11" t="inlineStr">
        <is>
          <t>Buy second hand, hire by the day, or use the customer's site. Do not finance a vehicle in month one.</t>
        </is>
      </c>
    </row>
    <row r="13" ht="39.5" customHeight="1">
      <c r="A13" s="17" t="inlineStr">
        <is>
          <t>Backup power and water</t>
        </is>
      </c>
      <c r="B13" s="19">
        <f>'Start-up Costs'!F44</f>
        <v/>
      </c>
      <c r="C13" s="18" t="n"/>
      <c r="D13" s="19">
        <f>B13-C13</f>
        <v/>
      </c>
      <c r="E13" s="44" t="n"/>
      <c r="F13" s="11" t="inlineStr">
        <is>
          <t>There has been no load shedding since May 2025. A small inverter for the till, the router and the lights is usually enough to start with.</t>
        </is>
      </c>
    </row>
    <row r="14" ht="39.5" customHeight="1">
      <c r="A14" s="17" t="inlineStr">
        <is>
          <t>Stock and materials</t>
        </is>
      </c>
      <c r="B14" s="19">
        <f>'Start-up Costs'!F48</f>
        <v/>
      </c>
      <c r="C14" s="18" t="n"/>
      <c r="D14" s="19">
        <f>B14-C14</f>
        <v/>
      </c>
      <c r="E14" s="44" t="n"/>
      <c r="F14" s="11" t="inlineStr">
        <is>
          <t>Order smaller and more often, even at a worse unit price. Ask suppliers for 30 day terms, or for stock on consignment.</t>
        </is>
      </c>
    </row>
    <row r="15" ht="39.5" customHeight="1">
      <c r="A15" s="17" t="inlineStr">
        <is>
          <t>Brand, marketing and systems</t>
        </is>
      </c>
      <c r="B15" s="19">
        <f>'Start-up Costs'!F57</f>
        <v/>
      </c>
      <c r="C15" s="18" t="n"/>
      <c r="D15" s="19">
        <f>B15-C15</f>
        <v/>
      </c>
      <c r="E15" s="44" t="n"/>
      <c r="F15" s="11" t="inlineStr">
        <is>
          <t>A Google Business Profile and WhatsApp Business are free and do more in month one than a website. Get the logo done properly later.</t>
        </is>
      </c>
    </row>
    <row r="16" ht="28" customHeight="1">
      <c r="A16" s="17" t="inlineStr">
        <is>
          <t>Professional, insurance and opening float</t>
        </is>
      </c>
      <c r="B16" s="19">
        <f>'Start-up Costs'!F64</f>
        <v/>
      </c>
      <c r="C16" s="18" t="n"/>
      <c r="D16" s="19">
        <f>B16-C16</f>
        <v/>
      </c>
      <c r="E16" s="44" t="n"/>
      <c r="F16" s="11" t="inlineStr">
        <is>
          <t>Insurance stays. If there is more than one owner, the shareholders or partnership agreement stays too.</t>
        </is>
      </c>
    </row>
    <row r="17" ht="20" customHeight="1">
      <c r="A17" s="24" t="inlineStr">
        <is>
          <t>CONTINGENCY</t>
        </is>
      </c>
      <c r="B17" s="25">
        <f>'Start-up Costs'!F66</f>
        <v/>
      </c>
      <c r="C17" s="25">
        <f>ROUND(SUM(C10:C16)*'Start-up Costs'!B65,2)</f>
        <v/>
      </c>
      <c r="D17" s="25">
        <f>B17-C17</f>
        <v/>
      </c>
      <c r="E17" s="27" t="n"/>
      <c r="F17" s="27" t="n"/>
    </row>
    <row r="18" ht="24" customHeight="1">
      <c r="A18" s="39" t="inlineStr">
        <is>
          <t>COST OF OPENING THE DOORS</t>
        </is>
      </c>
      <c r="B18" s="40">
        <f>SUM(B10:B16)+B17</f>
        <v/>
      </c>
      <c r="C18" s="40">
        <f>SUM(C10:C16)+C17</f>
        <v/>
      </c>
      <c r="D18" s="40">
        <f>B18-C18</f>
        <v/>
      </c>
      <c r="E18" s="33" t="n"/>
      <c r="F18" s="33" t="n"/>
    </row>
    <row r="20" ht="22" customHeight="1">
      <c r="A20" s="35" t="inlineStr">
        <is>
          <t>AND WHAT EACH VERSION DOES TO YOUR RUNWAY</t>
        </is>
      </c>
      <c r="B20" s="36" t="n"/>
      <c r="C20" s="36" t="n"/>
      <c r="D20" s="36" t="n"/>
      <c r="E20" s="36" t="n"/>
      <c r="F20" s="36" t="n"/>
    </row>
    <row r="21" ht="28" customHeight="1">
      <c r="A21" s="17" t="inlineStr">
        <is>
          <t>Monthly running cost</t>
        </is>
      </c>
      <c r="B21" s="19">
        <f>MonthlyBurn</f>
        <v/>
      </c>
      <c r="C21" s="18" t="n"/>
      <c r="D21" s="19">
        <f>B21-C21</f>
        <v/>
      </c>
      <c r="E21" s="11" t="inlineStr">
        <is>
          <t>Type the running cost of the minimum version: smaller premises, fewer people, less of everything.</t>
        </is>
      </c>
    </row>
    <row r="22" ht="28" customHeight="1">
      <c r="A22" s="17" t="inlineStr">
        <is>
          <t>Cash you have raised</t>
        </is>
      </c>
      <c r="B22" s="19">
        <f>CashRaised</f>
        <v/>
      </c>
      <c r="C22" s="19">
        <f>CashRaised</f>
        <v/>
      </c>
      <c r="E22" s="11" t="inlineStr">
        <is>
          <t>The same money either way. Only what you do with it changes.</t>
        </is>
      </c>
    </row>
    <row r="23">
      <c r="A23" s="17" t="inlineStr">
        <is>
          <t>Cash left for running costs</t>
        </is>
      </c>
      <c r="B23" s="19">
        <f>B22-B18</f>
        <v/>
      </c>
      <c r="C23" s="19">
        <f>C22-C18</f>
        <v/>
      </c>
      <c r="D23" s="19">
        <f>C23-B23</f>
        <v/>
      </c>
    </row>
    <row r="24" ht="39.5" customHeight="1">
      <c r="A24" s="39" t="inlineStr">
        <is>
          <t>MONTHS OF RUNWAY</t>
        </is>
      </c>
      <c r="B24" s="54">
        <f>IF(B21&lt;=0,"",B23/B21)</f>
        <v/>
      </c>
      <c r="C24" s="54">
        <f>IF(C21&lt;=0,"",C23/C21)</f>
        <v/>
      </c>
      <c r="D24" s="54">
        <f>IF(OR(B24="",C24=""),"",C24-B24)</f>
        <v/>
      </c>
      <c r="E24" s="34" t="inlineStr">
        <is>
          <t>The number in the last column is the extra months the smaller version buys you. Months are what a new business runs out of, not ideas.</t>
        </is>
      </c>
      <c r="F24" s="33" t="n"/>
    </row>
    <row r="26" ht="29" customHeight="1">
      <c r="A26" s="13" t="inlineStr">
        <is>
          <t>Note: The point of this sheet is not to talk you into opening cheaply. It is to put a price on every comfort in the full version, measured in months of survival. If the smart shopfitting costs you four months of runway, it may still be worth it. Now you know what it costs.</t>
        </is>
      </c>
    </row>
    <row r="27" ht="29" customHeight="1">
      <c r="A27" s="13" t="inlineStr">
        <is>
          <t>Note: Whatever you cut, do not cut these: the registrations, the insurance your lease requires, the agreement between the owners, and the money you need to live on. Those four are what turn a lean start into a failed one.</t>
        </is>
      </c>
    </row>
  </sheetData>
  <mergeCells count="10">
    <mergeCell ref="A2:F2"/>
    <mergeCell ref="E4:F4"/>
    <mergeCell ref="E6:F6"/>
    <mergeCell ref="A1:F1"/>
    <mergeCell ref="A27:F27"/>
    <mergeCell ref="A8:F8"/>
    <mergeCell ref="E5:F5"/>
    <mergeCell ref="A26:F26"/>
    <mergeCell ref="A20:F20"/>
    <mergeCell ref="A7:F7"/>
  </mergeCell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5.xml><?xml version="1.0" encoding="utf-8"?>
<worksheet xmlns="http://schemas.openxmlformats.org/spreadsheetml/2006/main">
  <sheetPr>
    <tabColor rgb="00191C4A"/>
    <outlinePr summaryBelow="1" summaryRight="1"/>
    <pageSetUpPr fitToPage="1"/>
  </sheetPr>
  <dimension ref="A1:C20"/>
  <sheetViews>
    <sheetView showGridLines="0" workbookViewId="0">
      <pane ySplit="5" topLeftCell="A6" activePane="bottomLeft" state="frozen"/>
      <selection pane="bottomLeft" activeCell="A1" sqref="A1"/>
    </sheetView>
  </sheetViews>
  <sheetFormatPr baseColWidth="8" defaultRowHeight="15"/>
  <cols>
    <col width="34" customWidth="1" min="1" max="1"/>
    <col width="96" customWidth="1" min="2" max="2"/>
    <col width="30" customWidth="1" min="3" max="3"/>
  </cols>
  <sheetData>
    <row r="1" ht="26" customHeight="1">
      <c r="A1" s="1" t="inlineStr">
        <is>
          <t>BEFORE YOU SPEND ANYTHING</t>
        </is>
      </c>
    </row>
    <row r="2" ht="14" customHeight="1">
      <c r="A2" s="2" t="inlineStr">
        <is>
          <t>What is genuinely necessary, what a funder wants to see, and the one tax decision to get right on day one.</t>
        </is>
      </c>
    </row>
    <row r="3" ht="4" customHeight="1">
      <c r="A3" s="3" t="n"/>
      <c r="B3" s="3" t="n"/>
      <c r="C3" s="3" t="n"/>
    </row>
    <row r="4" ht="17.5" customHeight="1">
      <c r="A4" s="13" t="inlineStr">
        <is>
          <t>Note: Nothing on this sheet is typed in or calculated. It is here so the numbers on the other sheets mean something.</t>
        </is>
      </c>
    </row>
    <row r="5" ht="22" customHeight="1">
      <c r="A5" s="35" t="inlineStr">
        <is>
          <t>WHAT YOU GENUINELY HAVE TO PAY BEFORE YOU OPEN</t>
        </is>
      </c>
      <c r="B5" s="36" t="n"/>
      <c r="C5" s="36" t="n"/>
    </row>
    <row r="6" ht="220.5" customHeight="1">
      <c r="A6" s="55" t="inlineStr">
        <is>
          <t>The short list</t>
        </is>
      </c>
      <c r="B6" s="56" t="inlineStr">
        <is>
          <t>Register the company: R125 at CIPC for a standard MOI, or R175 in total if you reserve a name at the same time. File the beneficial ownership declaration within 10 business days. Both are done on bizportal.gov.za.
Every SARS registration: free. Income tax, PAYE, UIF and VAT all cost nothing to register for, and BizPortal issues the income tax number automatically on incorporation.
COIDA registration with the Compensation Fund: free, and compulsory within 7 days of your first employee. The assessment is billed later.
The B-BBEE affidavit: free. Sworn in front of a Commissioner of Oaths at any police station. It must be signed in wet ink, the Commissioner may not be an employee or a director of your business, and it is valid for 12 months from the date of signature.
Your municipal trading licence, health certificate or sector permit: priced by your municipality, and genuinely blocking. Food premises cannot open without a certificate of acceptability.
Your lease deposit and first month's rent, the stock or materials you need for the first sales, and the insurance your lease and your finance agreement require.</t>
        </is>
      </c>
    </row>
    <row r="7" ht="70.5" customHeight="1">
      <c r="A7" s="55" t="inlineStr">
        <is>
          <t>What can wait, whatever it feels like today</t>
        </is>
      </c>
      <c r="B7" s="56" t="inlineStr">
        <is>
          <t>Signage, shopfitting beyond the safe and legal minimum, a website, a logo redesign, uniforms, printed material, a vehicle, furniture, a customised MOI, and any stock beyond about six weeks of sales.
The rule to argue with yourself with: if it does not stop a paying customer from buying, and it is not required by law or by a contract you have already signed, it can wait until money is coming in.</t>
        </is>
      </c>
    </row>
    <row r="8" ht="95.5" customHeight="1">
      <c r="A8" s="55" t="inlineStr">
        <is>
          <t>Nobody should pay thousands to register a business</t>
        </is>
      </c>
      <c r="B8" s="56" t="inlineStr">
        <is>
          <t>A company registration is R125, or R175 including a name reservation. SARS registration is free. The B-BBEE affidavit is free. Beneficial ownership filing is free. The Central Supplier Database is free.
Registration packages advertised at R2 500 or R3 500 are charging you for typing. If you would rather not do it yourself, that is a fair choice, but pay for the time and know what the statutory fee inside it actually is.
One thing that is worth paying for: an agreement between the owners, before anybody puts in a cent.</t>
        </is>
      </c>
    </row>
    <row r="9" ht="22" customHeight="1">
      <c r="A9" s="35" t="inlineStr">
        <is>
          <t>WHAT A FUNDER ACTUALLY WANTS TO SEE</t>
        </is>
      </c>
      <c r="B9" s="36" t="n"/>
      <c r="C9" s="36" t="n"/>
    </row>
    <row r="10" ht="183" customHeight="1">
      <c r="A10" s="55" t="inlineStr">
        <is>
          <t>The five questions behind every application</t>
        </is>
      </c>
      <c r="B10" s="56" t="inlineStr">
        <is>
          <t>How much do you need, and exactly what will it buy? The Start-up Costs sheet answers this line by line, which is why the estimated column has to come from real quotations.
How much of your own money is in it? The cash line under your own name on the Funding and Runway sheet is the first thing a credit committee looks at. Contributing nothing and asking for everything does not get funded.
How will you repay it, and from what? That is the annual budget, template B4, and the thirteen week cash flow forecast, template B12.
What happens if you are wrong? That is the delayed income block. Being able to show what you would do at 60 days late is worth more than insisting it will not happen.
Is the business compliant and is the paperwork straight? Company registration, beneficial ownership filing, a SARS Tax Compliance Status PIN rather than the old paper certificate, a COIDA letter of good standing where you employ people, and a B-BBEE affidavit.</t>
        </is>
      </c>
    </row>
    <row r="11" ht="95.5" customHeight="1">
      <c r="A11" s="55" t="inlineStr">
        <is>
          <t>Get ready before you apply</t>
        </is>
      </c>
      <c r="B11" s="56" t="inlineStr">
        <is>
          <t>Template G5, the funding readiness assessment, scores you against what funders actually ask for and shows you what is missing before somebody else finds it. Do that first.
Take template A1, the business plan, template B11, the balance sheet, and template B12, the cash flow forecast, with you. An application with a plan, a budget and a forecast attached is in a different pile to one without.
Apply while the numbers still look good. A facility arranged in a reasonable month costs far less than one begged for in a bad one.</t>
        </is>
      </c>
    </row>
    <row r="12" ht="22" customHeight="1">
      <c r="A12" s="35" t="inlineStr">
        <is>
          <t>THE VAT DECISION AT START-UP</t>
        </is>
      </c>
      <c r="B12" s="36" t="n"/>
      <c r="C12" s="36" t="n"/>
    </row>
    <row r="13" ht="58" customHeight="1">
      <c r="A13" s="55" t="inlineStr">
        <is>
          <t>Where the thresholds sit now</t>
        </is>
      </c>
      <c r="B13" s="56" t="inlineStr">
        <is>
          <t>Compulsory registration once your taxable turnover passes R2 300 000 in any consecutive 12 month period. That threshold rose from R1 million on 1 April 2026, so a great many small businesses that would once have been forced to register no longer are.
Voluntary registration from R120 000 of taxable turnover, up from R50 000 on the same date. The rate is 15 percent.</t>
        </is>
      </c>
    </row>
    <row r="14" ht="120.5" customHeight="1">
      <c r="A14" s="55" t="inlineStr">
        <is>
          <t>Why a start-up might register voluntarily</t>
        </is>
      </c>
      <c r="B14" s="56" t="inlineStr">
        <is>
          <t>Set-up costs are where the argument is strongest. Shopfitting, equipment, tools, stock and professional fees all carry VAT, and a registered vendor claims that input VAT back. On R85 000 of standard rated set-up spending that is roughly R11 000 returned, which for a new business is real money.
It also matters if you sell mainly to other VAT registered businesses. They claim your VAT back, so your price does not really go up for them, and an invoice with a VAT number reads as an established supplier. Some corporate and government buyers ask for one.
Input VAT is denied on a passenger motor car under section 17(2)(c) of the VAT Act. Bakkies, panel vans and vehicles built to carry goods generally fall outside that, but do not budget for claiming the VAT back on a car.</t>
        </is>
      </c>
    </row>
    <row r="15" ht="108" customHeight="1">
      <c r="A15" s="55" t="inlineStr">
        <is>
          <t>Why a start-up might not</t>
        </is>
      </c>
      <c r="B15" s="56" t="inlineStr">
        <is>
          <t>If you sell to the public, registering makes you 15 percent more expensive overnight, or it takes 15 percent out of your margin. For a salon, a spaza, a takeaway or a builder working for homeowners, that is usually the end of the argument.
It is a commitment, not an experiment. Once registered you file returns forever, on time, whether you traded or not, and late returns carry penalties and interest. Deregistering is a process with its own exit consequences on the assets you claimed input VAT on.
It is administration you have to actually do: valid tax invoices with every element section 20(4) requires above R5 000 including VAT, records kept for five years, and returns filed by the last business day of the month after each period.</t>
        </is>
      </c>
    </row>
    <row r="16" ht="45.5" customHeight="1">
      <c r="A16" s="55" t="inlineStr">
        <is>
          <t>How to decide, in one line</t>
        </is>
      </c>
      <c r="B16" s="56" t="inlineStr">
        <is>
          <t>Register voluntarily if most of your customers are VAT registered businesses, or if your set-up spending is large and standard rated and you are heading for the compulsory threshold anyway. Stay out if you sell to the public and you are nowhere near R2 300 000. Ask your accountant to check the arithmetic on your own numbers before you file the VAT101.</t>
        </is>
      </c>
    </row>
    <row r="17" ht="22" customHeight="1">
      <c r="A17" s="35" t="inlineStr">
        <is>
          <t>WHERE THIS WORKBOOK SITS</t>
        </is>
      </c>
      <c r="B17" s="36" t="n"/>
      <c r="C17" s="36" t="n"/>
    </row>
    <row r="18" ht="120.5" customHeight="1">
      <c r="A18" s="55" t="inlineStr">
        <is>
          <t>The templates on either side of it</t>
        </is>
      </c>
      <c r="B18" s="56" t="inlineStr">
        <is>
          <t>Template A2, the start-up checklist, is the list of steps, who you do each one with and how long it takes. This workbook is the money side of the same journey, so use the two together and do not duplicate the costs between them.
Template G5, the funding readiness assessment, is what to do before you ask anybody for money.
Template B4, the annual budget, is what you build the day you decide to open, and template B12, the thirteen week cash flow forecast, is what you run every Monday from the day you do.
Template A1, the business plan, and template A8, the pitch deck, are where these numbers go when somebody else has to read them.</t>
        </is>
      </c>
    </row>
    <row r="19" ht="29" customHeight="1">
      <c r="A19" s="13" t="inlineStr">
        <is>
          <t>Note: VAT is 15%. Only charge VAT if you are registered for VAT with SARS. Registration is compulsory once your taxable turnover passes R 2 300 000 in any 12 month period, and voluntary from R 120 000. If you are not registered, delete the VAT line and do not call this document a tax invoice.</t>
        </is>
      </c>
    </row>
    <row r="20" ht="29" customHeight="1">
      <c r="A20" s="13" t="inlineStr">
        <is>
          <t>Note: rates, thresholds and fees quoted in this template were correct on 09 August 2026. Confirm the current figures on sars.gov.za, cipc.co.za or labour.gov.za before you rely on them.</t>
        </is>
      </c>
    </row>
  </sheetData>
  <mergeCells count="19">
    <mergeCell ref="B16:C16"/>
    <mergeCell ref="B7:C7"/>
    <mergeCell ref="B18:C18"/>
    <mergeCell ref="A12:C12"/>
    <mergeCell ref="A2:C2"/>
    <mergeCell ref="A5:C5"/>
    <mergeCell ref="B11:C11"/>
    <mergeCell ref="A17:C17"/>
    <mergeCell ref="B14:C14"/>
    <mergeCell ref="A4:C4"/>
    <mergeCell ref="B8:C8"/>
    <mergeCell ref="A20:C20"/>
    <mergeCell ref="B13:C13"/>
    <mergeCell ref="A19:C19"/>
    <mergeCell ref="B10:C10"/>
    <mergeCell ref="A9:C9"/>
    <mergeCell ref="B6:C6"/>
    <mergeCell ref="B15:C15"/>
    <mergeCell ref="A1:C1"/>
  </mergeCell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2026-08-10T21:12:30Z</dcterms:created>
  <dcterms:modified xmlns:dcterms="http://purl.org/dc/terms/" xmlns:xsi="http://www.w3.org/2001/XMLSchema-instance" xsi:type="dcterms:W3CDTF">2026-08-10T21:12:30Z</dcterms:modified>
</cp:coreProperties>
</file>