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tock list" sheetId="1" state="visible" r:id="rId1"/>
    <sheet xmlns:r="http://schemas.openxmlformats.org/officeDocument/2006/relationships" name="Stock movements" sheetId="2" state="visible" r:id="rId2"/>
    <sheet xmlns:r="http://schemas.openxmlformats.org/officeDocument/2006/relationships" name="Stock count" sheetId="3" state="visible" r:id="rId3"/>
    <sheet xmlns:r="http://schemas.openxmlformats.org/officeDocument/2006/relationships" name="How to price and count" sheetId="4" state="visible" r:id="rId4"/>
  </sheets>
  <definedNames>
    <definedName name="_xlnm.Print_Titles" localSheetId="0">'Stock list'!$15:$15</definedName>
    <definedName name="_xlnm.Print_Titles" localSheetId="1">'Stock movements'!$12:$12</definedName>
    <definedName name="_xlnm.Print_Titles" localSheetId="2">'Stock count'!$16:$16</definedName>
  </definedNames>
  <calcPr calcId="124519" fullCalcOnLoad="1"/>
</workbook>
</file>

<file path=xl/styles.xml><?xml version="1.0" encoding="utf-8"?>
<styleSheet xmlns="http://schemas.openxmlformats.org/spreadsheetml/2006/main">
  <numFmts count="3">
    <numFmt numFmtId="164" formatCode="&quot;R&quot; #,##0.00"/>
    <numFmt numFmtId="165" formatCode="0.0%"/>
    <numFmt numFmtId="166" formatCode="DD MMM YYYY"/>
  </numFmts>
  <fonts count="26">
    <font>
      <name val="Calibri"/>
      <family val="2"/>
      <color theme="1"/>
      <sz val="11"/>
      <scheme val="minor"/>
    </font>
    <font>
      <name val="Arial"/>
      <b val="1"/>
      <color rgb="00191C4A"/>
      <sz val="16"/>
    </font>
    <font>
      <name val="Arial"/>
      <i val="1"/>
      <color rgb="006B6870"/>
      <sz val="9"/>
    </font>
    <font>
      <name val="Arial"/>
      <b val="1"/>
      <color rgb="0021759B"/>
      <sz val="10"/>
    </font>
    <font>
      <name val="Arial"/>
      <color rgb="0021759B"/>
      <sz val="9"/>
    </font>
    <font>
      <name val="Arial"/>
      <b val="1"/>
      <color rgb="00FFFFFF"/>
      <sz val="10"/>
    </font>
    <font>
      <name val="Arial"/>
      <b val="1"/>
      <color rgb="00222222"/>
      <sz val="10"/>
    </font>
    <font>
      <name val="Arial"/>
      <color rgb="000000FF"/>
      <sz val="10"/>
    </font>
    <font>
      <name val="Arial"/>
      <b val="1"/>
      <color rgb="00191C4A"/>
      <sz val="10"/>
    </font>
    <font>
      <name val="Arial"/>
      <color rgb="006B6870"/>
      <sz val="9"/>
    </font>
    <font>
      <name val="Arial"/>
      <i val="1"/>
      <color rgb="006B6870"/>
      <sz val="8.5"/>
    </font>
    <font>
      <name val="Arial"/>
      <b val="1"/>
      <color rgb="00FFFFFF"/>
      <sz val="8.5"/>
    </font>
    <font>
      <name val="Arial"/>
      <color rgb="000000FF"/>
      <sz val="9.5"/>
    </font>
    <font>
      <name val="Arial"/>
      <color rgb="00191C4A"/>
      <sz val="9.5"/>
    </font>
    <font>
      <name val="Arial"/>
      <color rgb="0021759B"/>
      <sz val="9.5"/>
    </font>
    <font>
      <name val="Arial"/>
      <b val="1"/>
      <color rgb="00191C4A"/>
      <sz val="9.5"/>
    </font>
    <font>
      <name val="Arial"/>
      <b val="1"/>
      <color rgb="00191C4A"/>
      <sz val="10.5"/>
    </font>
    <font>
      <name val="Arial"/>
      <b val="1"/>
      <color rgb="00191C4A"/>
      <sz val="11"/>
    </font>
    <font>
      <name val="Arial"/>
      <b val="1"/>
      <color rgb="0021759B"/>
      <sz val="11"/>
    </font>
    <font>
      <name val="Arial"/>
      <b val="1"/>
      <color rgb="001D9E75"/>
      <sz val="11"/>
    </font>
    <font>
      <name val="Arial"/>
      <b val="1"/>
      <color rgb="00C4830A"/>
      <sz val="11"/>
    </font>
    <font>
      <name val="Arial"/>
      <b val="1"/>
      <color rgb="00A32D2D"/>
      <sz val="11"/>
    </font>
    <font>
      <name val="Arial"/>
      <b val="1"/>
      <color rgb="00A32D2D"/>
      <sz val="10.5"/>
    </font>
    <font>
      <name val="Arial"/>
      <b val="1"/>
      <color rgb="00FFFFFF"/>
      <sz val="9.5"/>
    </font>
    <font>
      <name val="Arial"/>
      <color rgb="00191C4A"/>
      <sz val="10"/>
    </font>
    <font>
      <name val="Arial"/>
      <color rgb="001D9E75"/>
      <sz val="10"/>
    </font>
  </fonts>
  <fills count="7">
    <fill>
      <patternFill/>
    </fill>
    <fill>
      <patternFill patternType="gray125"/>
    </fill>
    <fill>
      <patternFill patternType="solid">
        <fgColor rgb="00191C4A"/>
      </patternFill>
    </fill>
    <fill>
      <patternFill patternType="solid">
        <fgColor rgb="00FFFFFF"/>
      </patternFill>
    </fill>
    <fill>
      <patternFill patternType="solid">
        <fgColor rgb="00F7F6F2"/>
      </patternFill>
    </fill>
    <fill>
      <patternFill patternType="solid">
        <fgColor rgb="00E8E9F2"/>
      </patternFill>
    </fill>
    <fill>
      <patternFill patternType="solid">
        <fgColor rgb="0021759B"/>
      </patternFill>
    </fill>
  </fills>
  <borders count="11">
    <border>
      <left/>
      <right/>
      <top/>
      <bottom/>
      <diagonal/>
    </border>
    <border>
      <bottom style="medium">
        <color rgb="00D7B428"/>
      </bottom>
    </border>
    <border/>
    <border>
      <left style="thin">
        <color rgb="00E0DDD4"/>
      </left>
      <right style="thin">
        <color rgb="00E0DDD4"/>
      </right>
      <top style="thin">
        <color rgb="00E0DDD4"/>
      </top>
      <bottom style="thin">
        <color rgb="00E0DDD4"/>
      </bottom>
    </border>
    <border>
      <top style="thin">
        <color rgb="00191C4A"/>
      </top>
      <bottom style="double">
        <color rgb="00191C4A"/>
      </bottom>
    </border>
    <border>
      <left/>
      <right/>
      <top style="thin">
        <color rgb="00191C4A"/>
      </top>
      <bottom/>
      <diagonal/>
    </border>
    <border>
      <left/>
      <right/>
      <top style="thin">
        <color rgb="00191C4A"/>
      </top>
      <bottom style="double">
        <color rgb="00191C4A"/>
      </bottom>
      <diagonal/>
    </border>
    <border>
      <left/>
      <right/>
      <top style="thin">
        <color rgb="00E0DDD4"/>
      </top>
      <bottom/>
      <diagonal/>
    </border>
    <border>
      <left/>
      <right style="thin">
        <color rgb="00E0DDD4"/>
      </right>
      <top style="thin">
        <color rgb="00E0DDD4"/>
      </top>
      <bottom/>
      <diagonal/>
    </border>
    <border>
      <left/>
      <right style="thin">
        <color rgb="00E0DDD4"/>
      </right>
      <top style="thin">
        <color rgb="00E0DDD4"/>
      </top>
      <bottom style="thin">
        <color rgb="00E0DDD4"/>
      </bottom>
      <diagonal/>
    </border>
    <border>
      <left/>
      <right/>
      <top style="thin">
        <color rgb="00E0DDD4"/>
      </top>
      <bottom style="thin">
        <color rgb="00E0DDD4"/>
      </bottom>
      <diagonal/>
    </border>
  </borders>
  <cellStyleXfs count="1">
    <xf numFmtId="0" fontId="0" fillId="0" borderId="0"/>
  </cellStyleXfs>
  <cellXfs count="57">
    <xf numFmtId="0" fontId="0" fillId="0" borderId="0" pivotButton="0" quotePrefix="0" xfId="0"/>
    <xf numFmtId="0" fontId="1" fillId="0" borderId="0" applyAlignment="1" pivotButton="0" quotePrefix="0" xfId="0">
      <alignment vertical="center"/>
    </xf>
    <xf numFmtId="0" fontId="2" fillId="0" borderId="0" pivotButton="0" quotePrefix="0" xfId="0"/>
    <xf numFmtId="0" fontId="0" fillId="0" borderId="1" pivotButton="0" quotePrefix="0" xfId="0"/>
    <xf numFmtId="0" fontId="3" fillId="0" borderId="0" pivotButton="0" quotePrefix="0" xfId="0"/>
    <xf numFmtId="0" fontId="4" fillId="0" borderId="0" applyAlignment="1" pivotButton="0" quotePrefix="0" xfId="0">
      <alignment horizontal="right"/>
    </xf>
    <xf numFmtId="0" fontId="4" fillId="0" borderId="0" pivotButton="0" quotePrefix="0" xfId="0"/>
    <xf numFmtId="0" fontId="5" fillId="2" borderId="2" applyAlignment="1" pivotButton="0" quotePrefix="0" xfId="0">
      <alignment vertical="center" indent="1"/>
    </xf>
    <xf numFmtId="0" fontId="0" fillId="2" borderId="2" pivotButton="0" quotePrefix="0" xfId="0"/>
    <xf numFmtId="0" fontId="6" fillId="0" borderId="0" applyAlignment="1" pivotButton="0" quotePrefix="0" xfId="0">
      <alignment vertical="center" indent="1"/>
    </xf>
    <xf numFmtId="0" fontId="8" fillId="3" borderId="3" applyAlignment="1" pivotButton="0" quotePrefix="0" xfId="0">
      <alignment horizontal="center" vertical="center"/>
    </xf>
    <xf numFmtId="0" fontId="9" fillId="0" borderId="0" applyAlignment="1" pivotButton="0" quotePrefix="0" xfId="0">
      <alignment vertical="center" wrapText="1" indent="1"/>
    </xf>
    <xf numFmtId="9" fontId="8" fillId="3" borderId="3" applyAlignment="1" pivotButton="0" quotePrefix="0" xfId="0">
      <alignment horizontal="center" vertical="center"/>
    </xf>
    <xf numFmtId="0" fontId="10" fillId="0" borderId="0" applyAlignment="1" pivotButton="0" quotePrefix="0" xfId="0">
      <alignment vertical="top" wrapText="1" indent="1"/>
    </xf>
    <xf numFmtId="0" fontId="11" fillId="2" borderId="3" applyAlignment="1" pivotButton="0" quotePrefix="0" xfId="0">
      <alignment horizontal="center" vertical="center" wrapText="1"/>
    </xf>
    <xf numFmtId="0" fontId="12" fillId="3" borderId="3" applyAlignment="1" pivotButton="0" quotePrefix="0" xfId="0">
      <alignment horizontal="left" vertical="center" indent="1"/>
    </xf>
    <xf numFmtId="0" fontId="12" fillId="3" borderId="3" applyAlignment="1" pivotButton="0" quotePrefix="0" xfId="0">
      <alignment horizontal="center" vertical="center"/>
    </xf>
    <xf numFmtId="164" fontId="12" fillId="3" borderId="3" applyAlignment="1" pivotButton="0" quotePrefix="0" xfId="0">
      <alignment horizontal="right" vertical="center" indent="1"/>
    </xf>
    <xf numFmtId="164" fontId="13" fillId="4" borderId="3" applyAlignment="1" pivotButton="0" quotePrefix="0" xfId="0">
      <alignment horizontal="right" vertical="center" indent="1"/>
    </xf>
    <xf numFmtId="165" fontId="14" fillId="4" borderId="3" applyAlignment="1" pivotButton="0" quotePrefix="0" xfId="0">
      <alignment horizontal="center" vertical="center" indent="1"/>
    </xf>
    <xf numFmtId="4" fontId="12" fillId="3" borderId="3" applyAlignment="1" pivotButton="0" quotePrefix="0" xfId="0">
      <alignment horizontal="right" vertical="center" indent="1"/>
    </xf>
    <xf numFmtId="4" fontId="15" fillId="4" borderId="3" applyAlignment="1" pivotButton="0" quotePrefix="0" xfId="0">
      <alignment horizontal="right" vertical="center" indent="1"/>
    </xf>
    <xf numFmtId="0" fontId="15" fillId="4" borderId="3" applyAlignment="1" pivotButton="0" quotePrefix="0" xfId="0">
      <alignment horizontal="center" vertical="center" indent="1"/>
    </xf>
    <xf numFmtId="0" fontId="8" fillId="5" borderId="4" applyAlignment="1" pivotButton="0" quotePrefix="0" xfId="0">
      <alignment vertical="center" indent="1"/>
    </xf>
    <xf numFmtId="0" fontId="0" fillId="5" borderId="4" pivotButton="0" quotePrefix="0" xfId="0"/>
    <xf numFmtId="4" fontId="16" fillId="5" borderId="4" applyAlignment="1" pivotButton="0" quotePrefix="0" xfId="0">
      <alignment horizontal="right" vertical="center" indent="1"/>
    </xf>
    <xf numFmtId="164" fontId="16" fillId="5" borderId="4" applyAlignment="1" pivotButton="0" quotePrefix="0" xfId="0">
      <alignment horizontal="right" vertical="center" indent="1"/>
    </xf>
    <xf numFmtId="1" fontId="17" fillId="4" borderId="3" applyAlignment="1" pivotButton="0" quotePrefix="0" xfId="0">
      <alignment horizontal="right" vertical="center" indent="1"/>
    </xf>
    <xf numFmtId="164" fontId="17" fillId="4" borderId="3" applyAlignment="1" pivotButton="0" quotePrefix="0" xfId="0">
      <alignment horizontal="right" vertical="center" indent="1"/>
    </xf>
    <xf numFmtId="164" fontId="18" fillId="4" borderId="3" applyAlignment="1" pivotButton="0" quotePrefix="0" xfId="0">
      <alignment horizontal="right" vertical="center" indent="1"/>
    </xf>
    <xf numFmtId="164" fontId="19" fillId="4" borderId="3" applyAlignment="1" pivotButton="0" quotePrefix="0" xfId="0">
      <alignment horizontal="right" vertical="center" indent="1"/>
    </xf>
    <xf numFmtId="165" fontId="18" fillId="4" borderId="3" applyAlignment="1" pivotButton="0" quotePrefix="0" xfId="0">
      <alignment horizontal="right" vertical="center" indent="1"/>
    </xf>
    <xf numFmtId="1" fontId="20" fillId="4" borderId="3" applyAlignment="1" pivotButton="0" quotePrefix="0" xfId="0">
      <alignment horizontal="right" vertical="center" indent="1"/>
    </xf>
    <xf numFmtId="1" fontId="21" fillId="4" borderId="3" applyAlignment="1" pivotButton="0" quotePrefix="0" xfId="0">
      <alignment horizontal="right" vertical="center" indent="1"/>
    </xf>
    <xf numFmtId="166" fontId="12" fillId="3" borderId="3" applyAlignment="1" pivotButton="0" quotePrefix="0" xfId="0">
      <alignment horizontal="center" vertical="center"/>
    </xf>
    <xf numFmtId="0" fontId="13" fillId="4" borderId="3" applyAlignment="1" pivotButton="0" quotePrefix="0" xfId="0">
      <alignment horizontal="left" vertical="center" indent="1"/>
    </xf>
    <xf numFmtId="0" fontId="0" fillId="0" borderId="6" pivotButton="0" quotePrefix="0" xfId="0"/>
    <xf numFmtId="4" fontId="22" fillId="4" borderId="3" applyAlignment="1" pivotButton="0" quotePrefix="0" xfId="0">
      <alignment horizontal="right" vertical="center" indent="1"/>
    </xf>
    <xf numFmtId="166" fontId="8" fillId="3" borderId="3" applyAlignment="1" pivotButton="0" quotePrefix="0" xfId="0">
      <alignment horizontal="center" vertical="center"/>
    </xf>
    <xf numFmtId="0" fontId="13" fillId="4" borderId="3" applyAlignment="1" pivotButton="0" quotePrefix="0" xfId="0">
      <alignment horizontal="center" vertical="center" indent="1"/>
    </xf>
    <xf numFmtId="4" fontId="13" fillId="4" borderId="3" applyAlignment="1" pivotButton="0" quotePrefix="0" xfId="0">
      <alignment horizontal="right" vertical="center" indent="1"/>
    </xf>
    <xf numFmtId="164" fontId="15" fillId="4" borderId="3" applyAlignment="1" pivotButton="0" quotePrefix="0" xfId="0">
      <alignment horizontal="right" vertical="center" indent="1"/>
    </xf>
    <xf numFmtId="165" fontId="13" fillId="4" borderId="3" applyAlignment="1" pivotButton="0" quotePrefix="0" xfId="0">
      <alignment horizontal="center" vertical="center" indent="1"/>
    </xf>
    <xf numFmtId="164" fontId="21" fillId="4" borderId="3" applyAlignment="1" pivotButton="0" quotePrefix="0" xfId="0">
      <alignment horizontal="right" vertical="center" indent="1"/>
    </xf>
    <xf numFmtId="165" fontId="21" fillId="4" borderId="3" applyAlignment="1" pivotButton="0" quotePrefix="0" xfId="0">
      <alignment horizontal="right" vertical="center" indent="1"/>
    </xf>
    <xf numFmtId="0" fontId="8" fillId="0" borderId="0" applyAlignment="1" pivotButton="0" quotePrefix="0" xfId="0">
      <alignment vertical="center" indent="1"/>
    </xf>
    <xf numFmtId="164" fontId="7" fillId="3" borderId="3" applyAlignment="1" pivotButton="0" quotePrefix="0" xfId="0">
      <alignment horizontal="right" vertical="center" indent="1"/>
    </xf>
    <xf numFmtId="0" fontId="23" fillId="6" borderId="2" applyAlignment="1" pivotButton="0" quotePrefix="0" xfId="0">
      <alignment vertical="center" indent="1"/>
    </xf>
    <xf numFmtId="0" fontId="0" fillId="6" borderId="2" pivotButton="0" quotePrefix="0" xfId="0"/>
    <xf numFmtId="9" fontId="7" fillId="3" borderId="3" applyAlignment="1" pivotButton="0" quotePrefix="0" xfId="0">
      <alignment horizontal="left" vertical="center" indent="1"/>
    </xf>
    <xf numFmtId="0" fontId="0" fillId="0" borderId="9" pivotButton="0" quotePrefix="0" xfId="0"/>
    <xf numFmtId="165" fontId="3" fillId="4" borderId="3" applyAlignment="1" pivotButton="0" quotePrefix="0" xfId="0">
      <alignment horizontal="center" vertical="center" indent="1"/>
    </xf>
    <xf numFmtId="164" fontId="24" fillId="4" borderId="3" applyAlignment="1" pivotButton="0" quotePrefix="0" xfId="0">
      <alignment horizontal="right" vertical="center" indent="1"/>
    </xf>
    <xf numFmtId="164" fontId="25" fillId="4" borderId="3" applyAlignment="1" pivotButton="0" quotePrefix="0" xfId="0">
      <alignment horizontal="right" vertical="center" indent="1"/>
    </xf>
    <xf numFmtId="0" fontId="9" fillId="0" borderId="3" applyAlignment="1" pivotButton="0" quotePrefix="0" xfId="0">
      <alignment vertical="center" wrapText="1" indent="1"/>
    </xf>
    <xf numFmtId="0" fontId="0" fillId="0" borderId="10" pivotButton="0" quotePrefix="0" xfId="0"/>
    <xf numFmtId="0" fontId="15" fillId="0" borderId="3" applyAlignment="1" pivotButton="0" quotePrefix="0" xfId="0">
      <alignment vertical="center" wrapText="1" indent="1"/>
    </xf>
  </cellXfs>
  <cellStyles count="1">
    <cellStyle name="Normal" xfId="0" builtinId="0" hidden="0"/>
  </cellStyles>
  <dxfs count="3">
    <dxf>
      <font>
        <name val="Arial"/>
        <b val="1"/>
        <color rgb="00A32D2D"/>
        <sz val="9.5"/>
      </font>
    </dxf>
    <dxf>
      <font>
        <name val="Arial"/>
        <b val="1"/>
        <color rgb="00C4830A"/>
        <sz val="9.5"/>
      </font>
    </dxf>
    <dxf>
      <font>
        <name val="Arial"/>
        <b val="1"/>
        <color rgb="001D9E75"/>
        <sz val="9.5"/>
      </font>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tabColor rgb="00191C4A"/>
    <outlinePr summaryBelow="1" summaryRight="1"/>
    <pageSetUpPr fitToPage="1"/>
  </sheetPr>
  <dimension ref="A1:P70"/>
  <sheetViews>
    <sheetView showGridLines="0" workbookViewId="0">
      <pane ySplit="15" topLeftCell="A16" activePane="bottomLeft" state="frozen"/>
      <selection pane="bottomLeft" activeCell="A1" sqref="A1"/>
    </sheetView>
  </sheetViews>
  <sheetFormatPr baseColWidth="8" defaultRowHeight="15"/>
  <cols>
    <col width="11" customWidth="1" min="1" max="1"/>
    <col width="28" customWidth="1" min="2" max="2"/>
    <col width="15" customWidth="1" min="3" max="3"/>
    <col width="8" customWidth="1" min="4" max="4"/>
    <col width="15" customWidth="1" min="5" max="5"/>
    <col width="12" customWidth="1" min="6" max="6"/>
    <col width="12" customWidth="1" min="7" max="7"/>
    <col width="12" customWidth="1" min="8" max="8"/>
    <col width="9" customWidth="1" min="9" max="9"/>
    <col width="9" customWidth="1" min="10" max="10"/>
    <col width="9" customWidth="1" min="11" max="11"/>
    <col width="10" customWidth="1" min="12" max="12"/>
    <col width="11" customWidth="1" min="13" max="13"/>
    <col width="13" customWidth="1" min="14" max="14"/>
    <col width="13" customWidth="1" min="15" max="15"/>
    <col width="12" customWidth="1" min="16" max="16"/>
  </cols>
  <sheetData>
    <row r="1" ht="26" customHeight="1">
      <c r="A1" s="1" t="inlineStr">
        <is>
          <t>STOCK AND INVENTORY TRACKER</t>
        </is>
      </c>
    </row>
    <row r="2" ht="14" customHeight="1">
      <c r="A2" s="2" t="inlineStr">
        <is>
          <t>Every item you hold, what it cost you, what it sells for, and whether you are about to run out</t>
        </is>
      </c>
    </row>
    <row r="3" ht="4" customHeight="1">
      <c r="A3" s="3" t="n"/>
      <c r="B3" s="3" t="n"/>
      <c r="C3" s="3" t="n"/>
      <c r="D3" s="3" t="n"/>
      <c r="E3" s="3" t="n"/>
      <c r="F3" s="3" t="n"/>
      <c r="G3" s="3" t="n"/>
      <c r="H3" s="3" t="n"/>
      <c r="I3" s="3" t="n"/>
      <c r="J3" s="3" t="n"/>
      <c r="K3" s="3" t="n"/>
      <c r="L3" s="3" t="n"/>
      <c r="M3" s="3" t="n"/>
      <c r="N3" s="3" t="n"/>
      <c r="O3" s="3" t="n"/>
      <c r="P3" s="3" t="n"/>
    </row>
    <row r="4" ht="15" customHeight="1">
      <c r="A4" s="4" t="inlineStr">
        <is>
          <t>[YOUR COMPANY NAME]</t>
        </is>
      </c>
      <c r="J4" s="5" t="inlineStr">
        <is>
          <t>[ Insert your logo in the space above ]</t>
        </is>
      </c>
    </row>
    <row r="5" ht="15" customHeight="1">
      <c r="A5" s="6" t="inlineStr">
        <is>
          <t>Reg No: [XXXX/XXXXXX/XX]</t>
        </is>
      </c>
      <c r="J5" s="5" t="inlineStr">
        <is>
          <t>VAT No: [4XXXXXXXXX] (if VAT registered)</t>
        </is>
      </c>
    </row>
    <row r="6" ht="15" customHeight="1">
      <c r="A6" s="6" t="inlineStr">
        <is>
          <t>[email@yourbusiness.co.za]</t>
        </is>
      </c>
      <c r="J6" s="5" t="inlineStr">
        <is>
          <t>[+27 XX XXX XXXX]</t>
        </is>
      </c>
    </row>
    <row r="8" ht="22" customHeight="1">
      <c r="A8" s="7" t="inlineStr">
        <is>
          <t>SET THIS UP FIRST</t>
        </is>
      </c>
      <c r="B8" s="8" t="n"/>
      <c r="C8" s="8" t="n"/>
      <c r="D8" s="8" t="n"/>
      <c r="E8" s="8" t="n"/>
      <c r="F8" s="8" t="n"/>
      <c r="G8" s="8" t="n"/>
      <c r="H8" s="8" t="n"/>
      <c r="I8" s="8" t="n"/>
      <c r="J8" s="8" t="n"/>
      <c r="K8" s="8" t="n"/>
      <c r="L8" s="8" t="n"/>
      <c r="M8" s="8" t="n"/>
      <c r="N8" s="8" t="n"/>
      <c r="O8" s="8" t="n"/>
      <c r="P8" s="8" t="n"/>
    </row>
    <row r="9" ht="26" customHeight="1">
      <c r="A9" s="9" t="inlineStr">
        <is>
          <t>Are you registered for VAT with SARS?</t>
        </is>
      </c>
      <c r="E9" s="10" t="n"/>
      <c r="F9" s="11" t="inlineStr">
        <is>
          <t>If you are registered, your selling price includes VAT and the sheet takes the VAT out before it works out your markup and margin. If you are not registered, the price you charge is the price you keep.</t>
        </is>
      </c>
    </row>
    <row r="10" ht="20" customHeight="1">
      <c r="A10" s="9" t="inlineStr">
        <is>
          <t>VAT rate</t>
        </is>
      </c>
      <c r="E10" s="12" t="n">
        <v>0.15</v>
      </c>
      <c r="F10" s="11" t="inlineStr">
        <is>
          <t>15% at the date of this template. Change it here if the rate changes and the whole workbook follows.</t>
        </is>
      </c>
    </row>
    <row r="12" ht="17.5" customHeight="1">
      <c r="A12" s="13" t="inlineStr">
        <is>
          <t>Note: How to use this sheet: type only in the white cells, which show in blue text. The shaded cells work themselves out, so leave them alone. Notes in grey italic are guidance and can be deleted before you send the document.</t>
        </is>
      </c>
    </row>
    <row r="13" ht="17.5" customHeight="1">
      <c r="A13" s="13" t="inlineStr">
        <is>
          <t>Note: quantity on hand works itself out: it is your opening quantity plus everything you booked in on the Stock movements sheet, less everything you booked out. If you never use the movements sheet, quantity on hand is simply your opening quantity.</t>
        </is>
      </c>
    </row>
    <row r="15" ht="42" customHeight="1">
      <c r="A15" s="14" t="inlineStr">
        <is>
          <t>ITEM CODE</t>
        </is>
      </c>
      <c r="B15" s="14" t="inlineStr">
        <is>
          <t>DESCRIPTION</t>
        </is>
      </c>
      <c r="C15" s="14" t="inlineStr">
        <is>
          <t>CATEGORY</t>
        </is>
      </c>
      <c r="D15" s="14" t="inlineStr">
        <is>
          <t>UNIT</t>
        </is>
      </c>
      <c r="E15" s="14" t="inlineStr">
        <is>
          <t>SUPPLIER</t>
        </is>
      </c>
      <c r="F15" s="14" t="inlineStr">
        <is>
          <t>COST PRICE EXCLUDING VAT</t>
        </is>
      </c>
      <c r="G15" s="14" t="inlineStr">
        <is>
          <t>SELLING PRICE INCLUDING VAT</t>
        </is>
      </c>
      <c r="H15" s="14" t="inlineStr">
        <is>
          <t>SELLING PRICE EXCLUDING VAT</t>
        </is>
      </c>
      <c r="I15" s="14" t="inlineStr">
        <is>
          <t>MARKUP</t>
        </is>
      </c>
      <c r="J15" s="14" t="inlineStr">
        <is>
          <t>MARGIN</t>
        </is>
      </c>
      <c r="K15" s="14" t="inlineStr">
        <is>
          <t>REORDER LEVEL</t>
        </is>
      </c>
      <c r="L15" s="14" t="inlineStr">
        <is>
          <t>OPENING QUANTITY</t>
        </is>
      </c>
      <c r="M15" s="14" t="inlineStr">
        <is>
          <t>QUANTITY ON HAND</t>
        </is>
      </c>
      <c r="N15" s="14" t="inlineStr">
        <is>
          <t>STOCK VALUE AT COST</t>
        </is>
      </c>
      <c r="O15" s="14" t="inlineStr">
        <is>
          <t>VALUE AT SELLING PRICE EXCLUDING VAT</t>
        </is>
      </c>
      <c r="P15" s="14" t="inlineStr">
        <is>
          <t>STATUS</t>
        </is>
      </c>
    </row>
    <row r="16" ht="18" customHeight="1">
      <c r="A16" s="15" t="n"/>
      <c r="B16" s="15" t="n"/>
      <c r="C16" s="15" t="n"/>
      <c r="D16" s="16" t="n"/>
      <c r="E16" s="15" t="n"/>
      <c r="F16" s="17" t="n"/>
      <c r="G16" s="17" t="n"/>
      <c r="H16" s="18">
        <f>IF(G16="","",IF(INDEX(E:E,9)="No",G16,G16/(1+INDEX(E:E,10))))</f>
        <v/>
      </c>
      <c r="I16" s="19">
        <f>IF(OR(F16="",F16=0,H16=""),"",(H16-F16)/F16)</f>
        <v/>
      </c>
      <c r="J16" s="19">
        <f>IF(OR(H16="",H16=0),"",(H16-F16)/H16)</f>
        <v/>
      </c>
      <c r="K16" s="20" t="n"/>
      <c r="L16" s="20" t="n"/>
      <c r="M16" s="21">
        <f>IF(A16="","",N(L16)+SUMIF('Stock movements'!B:B,A16,'Stock movements'!D:D)-SUMIF('Stock movements'!B:B,A16,'Stock movements'!E:E))</f>
        <v/>
      </c>
      <c r="N16" s="18">
        <f>IF(OR(F16="",M16=""),"",F16*M16)</f>
        <v/>
      </c>
      <c r="O16" s="18">
        <f>IF(OR(H16="",M16=""),"",H16*M16)</f>
        <v/>
      </c>
      <c r="P16" s="22">
        <f>IF(A16="","",IF(M16&lt;=0,"Out of stock",IF(AND(K16&lt;&gt;"",M16&lt;=K16),"Low stock","In stock")))</f>
        <v/>
      </c>
    </row>
    <row r="17" ht="18" customHeight="1">
      <c r="A17" s="15" t="n"/>
      <c r="B17" s="15" t="n"/>
      <c r="C17" s="15" t="n"/>
      <c r="D17" s="16" t="n"/>
      <c r="E17" s="15" t="n"/>
      <c r="F17" s="17" t="n"/>
      <c r="G17" s="17" t="n"/>
      <c r="H17" s="18">
        <f>IF(G17="","",IF(INDEX(E:E,9)="No",G17,G17/(1+INDEX(E:E,10))))</f>
        <v/>
      </c>
      <c r="I17" s="19">
        <f>IF(OR(F17="",F17=0,H17=""),"",(H17-F17)/F17)</f>
        <v/>
      </c>
      <c r="J17" s="19">
        <f>IF(OR(H17="",H17=0),"",(H17-F17)/H17)</f>
        <v/>
      </c>
      <c r="K17" s="20" t="n"/>
      <c r="L17" s="20" t="n"/>
      <c r="M17" s="21">
        <f>IF(A17="","",N(L17)+SUMIF('Stock movements'!B:B,A17,'Stock movements'!D:D)-SUMIF('Stock movements'!B:B,A17,'Stock movements'!E:E))</f>
        <v/>
      </c>
      <c r="N17" s="18">
        <f>IF(OR(F17="",M17=""),"",F17*M17)</f>
        <v/>
      </c>
      <c r="O17" s="18">
        <f>IF(OR(H17="",M17=""),"",H17*M17)</f>
        <v/>
      </c>
      <c r="P17" s="22">
        <f>IF(A17="","",IF(M17&lt;=0,"Out of stock",IF(AND(K17&lt;&gt;"",M17&lt;=K17),"Low stock","In stock")))</f>
        <v/>
      </c>
    </row>
    <row r="18" ht="18" customHeight="1">
      <c r="A18" s="15" t="n"/>
      <c r="B18" s="15" t="n"/>
      <c r="C18" s="15" t="n"/>
      <c r="D18" s="16" t="n"/>
      <c r="E18" s="15" t="n"/>
      <c r="F18" s="17" t="n"/>
      <c r="G18" s="17" t="n"/>
      <c r="H18" s="18">
        <f>IF(G18="","",IF(INDEX(E:E,9)="No",G18,G18/(1+INDEX(E:E,10))))</f>
        <v/>
      </c>
      <c r="I18" s="19">
        <f>IF(OR(F18="",F18=0,H18=""),"",(H18-F18)/F18)</f>
        <v/>
      </c>
      <c r="J18" s="19">
        <f>IF(OR(H18="",H18=0),"",(H18-F18)/H18)</f>
        <v/>
      </c>
      <c r="K18" s="20" t="n"/>
      <c r="L18" s="20" t="n"/>
      <c r="M18" s="21">
        <f>IF(A18="","",N(L18)+SUMIF('Stock movements'!B:B,A18,'Stock movements'!D:D)-SUMIF('Stock movements'!B:B,A18,'Stock movements'!E:E))</f>
        <v/>
      </c>
      <c r="N18" s="18">
        <f>IF(OR(F18="",M18=""),"",F18*M18)</f>
        <v/>
      </c>
      <c r="O18" s="18">
        <f>IF(OR(H18="",M18=""),"",H18*M18)</f>
        <v/>
      </c>
      <c r="P18" s="22">
        <f>IF(A18="","",IF(M18&lt;=0,"Out of stock",IF(AND(K18&lt;&gt;"",M18&lt;=K18),"Low stock","In stock")))</f>
        <v/>
      </c>
    </row>
    <row r="19" ht="18" customHeight="1">
      <c r="A19" s="15" t="n"/>
      <c r="B19" s="15" t="n"/>
      <c r="C19" s="15" t="n"/>
      <c r="D19" s="16" t="n"/>
      <c r="E19" s="15" t="n"/>
      <c r="F19" s="17" t="n"/>
      <c r="G19" s="17" t="n"/>
      <c r="H19" s="18">
        <f>IF(G19="","",IF(INDEX(E:E,9)="No",G19,G19/(1+INDEX(E:E,10))))</f>
        <v/>
      </c>
      <c r="I19" s="19">
        <f>IF(OR(F19="",F19=0,H19=""),"",(H19-F19)/F19)</f>
        <v/>
      </c>
      <c r="J19" s="19">
        <f>IF(OR(H19="",H19=0),"",(H19-F19)/H19)</f>
        <v/>
      </c>
      <c r="K19" s="20" t="n"/>
      <c r="L19" s="20" t="n"/>
      <c r="M19" s="21">
        <f>IF(A19="","",N(L19)+SUMIF('Stock movements'!B:B,A19,'Stock movements'!D:D)-SUMIF('Stock movements'!B:B,A19,'Stock movements'!E:E))</f>
        <v/>
      </c>
      <c r="N19" s="18">
        <f>IF(OR(F19="",M19=""),"",F19*M19)</f>
        <v/>
      </c>
      <c r="O19" s="18">
        <f>IF(OR(H19="",M19=""),"",H19*M19)</f>
        <v/>
      </c>
      <c r="P19" s="22">
        <f>IF(A19="","",IF(M19&lt;=0,"Out of stock",IF(AND(K19&lt;&gt;"",M19&lt;=K19),"Low stock","In stock")))</f>
        <v/>
      </c>
    </row>
    <row r="20" ht="18" customHeight="1">
      <c r="A20" s="15" t="n"/>
      <c r="B20" s="15" t="n"/>
      <c r="C20" s="15" t="n"/>
      <c r="D20" s="16" t="n"/>
      <c r="E20" s="15" t="n"/>
      <c r="F20" s="17" t="n"/>
      <c r="G20" s="17" t="n"/>
      <c r="H20" s="18">
        <f>IF(G20="","",IF(INDEX(E:E,9)="No",G20,G20/(1+INDEX(E:E,10))))</f>
        <v/>
      </c>
      <c r="I20" s="19">
        <f>IF(OR(F20="",F20=0,H20=""),"",(H20-F20)/F20)</f>
        <v/>
      </c>
      <c r="J20" s="19">
        <f>IF(OR(H20="",H20=0),"",(H20-F20)/H20)</f>
        <v/>
      </c>
      <c r="K20" s="20" t="n"/>
      <c r="L20" s="20" t="n"/>
      <c r="M20" s="21">
        <f>IF(A20="","",N(L20)+SUMIF('Stock movements'!B:B,A20,'Stock movements'!D:D)-SUMIF('Stock movements'!B:B,A20,'Stock movements'!E:E))</f>
        <v/>
      </c>
      <c r="N20" s="18">
        <f>IF(OR(F20="",M20=""),"",F20*M20)</f>
        <v/>
      </c>
      <c r="O20" s="18">
        <f>IF(OR(H20="",M20=""),"",H20*M20)</f>
        <v/>
      </c>
      <c r="P20" s="22">
        <f>IF(A20="","",IF(M20&lt;=0,"Out of stock",IF(AND(K20&lt;&gt;"",M20&lt;=K20),"Low stock","In stock")))</f>
        <v/>
      </c>
    </row>
    <row r="21" ht="18" customHeight="1">
      <c r="A21" s="15" t="n"/>
      <c r="B21" s="15" t="n"/>
      <c r="C21" s="15" t="n"/>
      <c r="D21" s="16" t="n"/>
      <c r="E21" s="15" t="n"/>
      <c r="F21" s="17" t="n"/>
      <c r="G21" s="17" t="n"/>
      <c r="H21" s="18">
        <f>IF(G21="","",IF(INDEX(E:E,9)="No",G21,G21/(1+INDEX(E:E,10))))</f>
        <v/>
      </c>
      <c r="I21" s="19">
        <f>IF(OR(F21="",F21=0,H21=""),"",(H21-F21)/F21)</f>
        <v/>
      </c>
      <c r="J21" s="19">
        <f>IF(OR(H21="",H21=0),"",(H21-F21)/H21)</f>
        <v/>
      </c>
      <c r="K21" s="20" t="n"/>
      <c r="L21" s="20" t="n"/>
      <c r="M21" s="21">
        <f>IF(A21="","",N(L21)+SUMIF('Stock movements'!B:B,A21,'Stock movements'!D:D)-SUMIF('Stock movements'!B:B,A21,'Stock movements'!E:E))</f>
        <v/>
      </c>
      <c r="N21" s="18">
        <f>IF(OR(F21="",M21=""),"",F21*M21)</f>
        <v/>
      </c>
      <c r="O21" s="18">
        <f>IF(OR(H21="",M21=""),"",H21*M21)</f>
        <v/>
      </c>
      <c r="P21" s="22">
        <f>IF(A21="","",IF(M21&lt;=0,"Out of stock",IF(AND(K21&lt;&gt;"",M21&lt;=K21),"Low stock","In stock")))</f>
        <v/>
      </c>
    </row>
    <row r="22" ht="18" customHeight="1">
      <c r="A22" s="15" t="n"/>
      <c r="B22" s="15" t="n"/>
      <c r="C22" s="15" t="n"/>
      <c r="D22" s="16" t="n"/>
      <c r="E22" s="15" t="n"/>
      <c r="F22" s="17" t="n"/>
      <c r="G22" s="17" t="n"/>
      <c r="H22" s="18">
        <f>IF(G22="","",IF(INDEX(E:E,9)="No",G22,G22/(1+INDEX(E:E,10))))</f>
        <v/>
      </c>
      <c r="I22" s="19">
        <f>IF(OR(F22="",F22=0,H22=""),"",(H22-F22)/F22)</f>
        <v/>
      </c>
      <c r="J22" s="19">
        <f>IF(OR(H22="",H22=0),"",(H22-F22)/H22)</f>
        <v/>
      </c>
      <c r="K22" s="20" t="n"/>
      <c r="L22" s="20" t="n"/>
      <c r="M22" s="21">
        <f>IF(A22="","",N(L22)+SUMIF('Stock movements'!B:B,A22,'Stock movements'!D:D)-SUMIF('Stock movements'!B:B,A22,'Stock movements'!E:E))</f>
        <v/>
      </c>
      <c r="N22" s="18">
        <f>IF(OR(F22="",M22=""),"",F22*M22)</f>
        <v/>
      </c>
      <c r="O22" s="18">
        <f>IF(OR(H22="",M22=""),"",H22*M22)</f>
        <v/>
      </c>
      <c r="P22" s="22">
        <f>IF(A22="","",IF(M22&lt;=0,"Out of stock",IF(AND(K22&lt;&gt;"",M22&lt;=K22),"Low stock","In stock")))</f>
        <v/>
      </c>
    </row>
    <row r="23" ht="18" customHeight="1">
      <c r="A23" s="15" t="n"/>
      <c r="B23" s="15" t="n"/>
      <c r="C23" s="15" t="n"/>
      <c r="D23" s="16" t="n"/>
      <c r="E23" s="15" t="n"/>
      <c r="F23" s="17" t="n"/>
      <c r="G23" s="17" t="n"/>
      <c r="H23" s="18">
        <f>IF(G23="","",IF(INDEX(E:E,9)="No",G23,G23/(1+INDEX(E:E,10))))</f>
        <v/>
      </c>
      <c r="I23" s="19">
        <f>IF(OR(F23="",F23=0,H23=""),"",(H23-F23)/F23)</f>
        <v/>
      </c>
      <c r="J23" s="19">
        <f>IF(OR(H23="",H23=0),"",(H23-F23)/H23)</f>
        <v/>
      </c>
      <c r="K23" s="20" t="n"/>
      <c r="L23" s="20" t="n"/>
      <c r="M23" s="21">
        <f>IF(A23="","",N(L23)+SUMIF('Stock movements'!B:B,A23,'Stock movements'!D:D)-SUMIF('Stock movements'!B:B,A23,'Stock movements'!E:E))</f>
        <v/>
      </c>
      <c r="N23" s="18">
        <f>IF(OR(F23="",M23=""),"",F23*M23)</f>
        <v/>
      </c>
      <c r="O23" s="18">
        <f>IF(OR(H23="",M23=""),"",H23*M23)</f>
        <v/>
      </c>
      <c r="P23" s="22">
        <f>IF(A23="","",IF(M23&lt;=0,"Out of stock",IF(AND(K23&lt;&gt;"",M23&lt;=K23),"Low stock","In stock")))</f>
        <v/>
      </c>
    </row>
    <row r="24" ht="18" customHeight="1">
      <c r="A24" s="15" t="n"/>
      <c r="B24" s="15" t="n"/>
      <c r="C24" s="15" t="n"/>
      <c r="D24" s="16" t="n"/>
      <c r="E24" s="15" t="n"/>
      <c r="F24" s="17" t="n"/>
      <c r="G24" s="17" t="n"/>
      <c r="H24" s="18">
        <f>IF(G24="","",IF(INDEX(E:E,9)="No",G24,G24/(1+INDEX(E:E,10))))</f>
        <v/>
      </c>
      <c r="I24" s="19">
        <f>IF(OR(F24="",F24=0,H24=""),"",(H24-F24)/F24)</f>
        <v/>
      </c>
      <c r="J24" s="19">
        <f>IF(OR(H24="",H24=0),"",(H24-F24)/H24)</f>
        <v/>
      </c>
      <c r="K24" s="20" t="n"/>
      <c r="L24" s="20" t="n"/>
      <c r="M24" s="21">
        <f>IF(A24="","",N(L24)+SUMIF('Stock movements'!B:B,A24,'Stock movements'!D:D)-SUMIF('Stock movements'!B:B,A24,'Stock movements'!E:E))</f>
        <v/>
      </c>
      <c r="N24" s="18">
        <f>IF(OR(F24="",M24=""),"",F24*M24)</f>
        <v/>
      </c>
      <c r="O24" s="18">
        <f>IF(OR(H24="",M24=""),"",H24*M24)</f>
        <v/>
      </c>
      <c r="P24" s="22">
        <f>IF(A24="","",IF(M24&lt;=0,"Out of stock",IF(AND(K24&lt;&gt;"",M24&lt;=K24),"Low stock","In stock")))</f>
        <v/>
      </c>
    </row>
    <row r="25" ht="18" customHeight="1">
      <c r="A25" s="15" t="n"/>
      <c r="B25" s="15" t="n"/>
      <c r="C25" s="15" t="n"/>
      <c r="D25" s="16" t="n"/>
      <c r="E25" s="15" t="n"/>
      <c r="F25" s="17" t="n"/>
      <c r="G25" s="17" t="n"/>
      <c r="H25" s="18">
        <f>IF(G25="","",IF(INDEX(E:E,9)="No",G25,G25/(1+INDEX(E:E,10))))</f>
        <v/>
      </c>
      <c r="I25" s="19">
        <f>IF(OR(F25="",F25=0,H25=""),"",(H25-F25)/F25)</f>
        <v/>
      </c>
      <c r="J25" s="19">
        <f>IF(OR(H25="",H25=0),"",(H25-F25)/H25)</f>
        <v/>
      </c>
      <c r="K25" s="20" t="n"/>
      <c r="L25" s="20" t="n"/>
      <c r="M25" s="21">
        <f>IF(A25="","",N(L25)+SUMIF('Stock movements'!B:B,A25,'Stock movements'!D:D)-SUMIF('Stock movements'!B:B,A25,'Stock movements'!E:E))</f>
        <v/>
      </c>
      <c r="N25" s="18">
        <f>IF(OR(F25="",M25=""),"",F25*M25)</f>
        <v/>
      </c>
      <c r="O25" s="18">
        <f>IF(OR(H25="",M25=""),"",H25*M25)</f>
        <v/>
      </c>
      <c r="P25" s="22">
        <f>IF(A25="","",IF(M25&lt;=0,"Out of stock",IF(AND(K25&lt;&gt;"",M25&lt;=K25),"Low stock","In stock")))</f>
        <v/>
      </c>
    </row>
    <row r="26" ht="18" customHeight="1">
      <c r="A26" s="15" t="n"/>
      <c r="B26" s="15" t="n"/>
      <c r="C26" s="15" t="n"/>
      <c r="D26" s="16" t="n"/>
      <c r="E26" s="15" t="n"/>
      <c r="F26" s="17" t="n"/>
      <c r="G26" s="17" t="n"/>
      <c r="H26" s="18">
        <f>IF(G26="","",IF(INDEX(E:E,9)="No",G26,G26/(1+INDEX(E:E,10))))</f>
        <v/>
      </c>
      <c r="I26" s="19">
        <f>IF(OR(F26="",F26=0,H26=""),"",(H26-F26)/F26)</f>
        <v/>
      </c>
      <c r="J26" s="19">
        <f>IF(OR(H26="",H26=0),"",(H26-F26)/H26)</f>
        <v/>
      </c>
      <c r="K26" s="20" t="n"/>
      <c r="L26" s="20" t="n"/>
      <c r="M26" s="21">
        <f>IF(A26="","",N(L26)+SUMIF('Stock movements'!B:B,A26,'Stock movements'!D:D)-SUMIF('Stock movements'!B:B,A26,'Stock movements'!E:E))</f>
        <v/>
      </c>
      <c r="N26" s="18">
        <f>IF(OR(F26="",M26=""),"",F26*M26)</f>
        <v/>
      </c>
      <c r="O26" s="18">
        <f>IF(OR(H26="",M26=""),"",H26*M26)</f>
        <v/>
      </c>
      <c r="P26" s="22">
        <f>IF(A26="","",IF(M26&lt;=0,"Out of stock",IF(AND(K26&lt;&gt;"",M26&lt;=K26),"Low stock","In stock")))</f>
        <v/>
      </c>
    </row>
    <row r="27" ht="18" customHeight="1">
      <c r="A27" s="15" t="n"/>
      <c r="B27" s="15" t="n"/>
      <c r="C27" s="15" t="n"/>
      <c r="D27" s="16" t="n"/>
      <c r="E27" s="15" t="n"/>
      <c r="F27" s="17" t="n"/>
      <c r="G27" s="17" t="n"/>
      <c r="H27" s="18">
        <f>IF(G27="","",IF(INDEX(E:E,9)="No",G27,G27/(1+INDEX(E:E,10))))</f>
        <v/>
      </c>
      <c r="I27" s="19">
        <f>IF(OR(F27="",F27=0,H27=""),"",(H27-F27)/F27)</f>
        <v/>
      </c>
      <c r="J27" s="19">
        <f>IF(OR(H27="",H27=0),"",(H27-F27)/H27)</f>
        <v/>
      </c>
      <c r="K27" s="20" t="n"/>
      <c r="L27" s="20" t="n"/>
      <c r="M27" s="21">
        <f>IF(A27="","",N(L27)+SUMIF('Stock movements'!B:B,A27,'Stock movements'!D:D)-SUMIF('Stock movements'!B:B,A27,'Stock movements'!E:E))</f>
        <v/>
      </c>
      <c r="N27" s="18">
        <f>IF(OR(F27="",M27=""),"",F27*M27)</f>
        <v/>
      </c>
      <c r="O27" s="18">
        <f>IF(OR(H27="",M27=""),"",H27*M27)</f>
        <v/>
      </c>
      <c r="P27" s="22">
        <f>IF(A27="","",IF(M27&lt;=0,"Out of stock",IF(AND(K27&lt;&gt;"",M27&lt;=K27),"Low stock","In stock")))</f>
        <v/>
      </c>
    </row>
    <row r="28" ht="18" customHeight="1">
      <c r="A28" s="15" t="n"/>
      <c r="B28" s="15" t="n"/>
      <c r="C28" s="15" t="n"/>
      <c r="D28" s="16" t="n"/>
      <c r="E28" s="15" t="n"/>
      <c r="F28" s="17" t="n"/>
      <c r="G28" s="17" t="n"/>
      <c r="H28" s="18">
        <f>IF(G28="","",IF(INDEX(E:E,9)="No",G28,G28/(1+INDEX(E:E,10))))</f>
        <v/>
      </c>
      <c r="I28" s="19">
        <f>IF(OR(F28="",F28=0,H28=""),"",(H28-F28)/F28)</f>
        <v/>
      </c>
      <c r="J28" s="19">
        <f>IF(OR(H28="",H28=0),"",(H28-F28)/H28)</f>
        <v/>
      </c>
      <c r="K28" s="20" t="n"/>
      <c r="L28" s="20" t="n"/>
      <c r="M28" s="21">
        <f>IF(A28="","",N(L28)+SUMIF('Stock movements'!B:B,A28,'Stock movements'!D:D)-SUMIF('Stock movements'!B:B,A28,'Stock movements'!E:E))</f>
        <v/>
      </c>
      <c r="N28" s="18">
        <f>IF(OR(F28="",M28=""),"",F28*M28)</f>
        <v/>
      </c>
      <c r="O28" s="18">
        <f>IF(OR(H28="",M28=""),"",H28*M28)</f>
        <v/>
      </c>
      <c r="P28" s="22">
        <f>IF(A28="","",IF(M28&lt;=0,"Out of stock",IF(AND(K28&lt;&gt;"",M28&lt;=K28),"Low stock","In stock")))</f>
        <v/>
      </c>
    </row>
    <row r="29" ht="18" customHeight="1">
      <c r="A29" s="15" t="n"/>
      <c r="B29" s="15" t="n"/>
      <c r="C29" s="15" t="n"/>
      <c r="D29" s="16" t="n"/>
      <c r="E29" s="15" t="n"/>
      <c r="F29" s="17" t="n"/>
      <c r="G29" s="17" t="n"/>
      <c r="H29" s="18">
        <f>IF(G29="","",IF(INDEX(E:E,9)="No",G29,G29/(1+INDEX(E:E,10))))</f>
        <v/>
      </c>
      <c r="I29" s="19">
        <f>IF(OR(F29="",F29=0,H29=""),"",(H29-F29)/F29)</f>
        <v/>
      </c>
      <c r="J29" s="19">
        <f>IF(OR(H29="",H29=0),"",(H29-F29)/H29)</f>
        <v/>
      </c>
      <c r="K29" s="20" t="n"/>
      <c r="L29" s="20" t="n"/>
      <c r="M29" s="21">
        <f>IF(A29="","",N(L29)+SUMIF('Stock movements'!B:B,A29,'Stock movements'!D:D)-SUMIF('Stock movements'!B:B,A29,'Stock movements'!E:E))</f>
        <v/>
      </c>
      <c r="N29" s="18">
        <f>IF(OR(F29="",M29=""),"",F29*M29)</f>
        <v/>
      </c>
      <c r="O29" s="18">
        <f>IF(OR(H29="",M29=""),"",H29*M29)</f>
        <v/>
      </c>
      <c r="P29" s="22">
        <f>IF(A29="","",IF(M29&lt;=0,"Out of stock",IF(AND(K29&lt;&gt;"",M29&lt;=K29),"Low stock","In stock")))</f>
        <v/>
      </c>
    </row>
    <row r="30" ht="18" customHeight="1">
      <c r="A30" s="15" t="n"/>
      <c r="B30" s="15" t="n"/>
      <c r="C30" s="15" t="n"/>
      <c r="D30" s="16" t="n"/>
      <c r="E30" s="15" t="n"/>
      <c r="F30" s="17" t="n"/>
      <c r="G30" s="17" t="n"/>
      <c r="H30" s="18">
        <f>IF(G30="","",IF(INDEX(E:E,9)="No",G30,G30/(1+INDEX(E:E,10))))</f>
        <v/>
      </c>
      <c r="I30" s="19">
        <f>IF(OR(F30="",F30=0,H30=""),"",(H30-F30)/F30)</f>
        <v/>
      </c>
      <c r="J30" s="19">
        <f>IF(OR(H30="",H30=0),"",(H30-F30)/H30)</f>
        <v/>
      </c>
      <c r="K30" s="20" t="n"/>
      <c r="L30" s="20" t="n"/>
      <c r="M30" s="21">
        <f>IF(A30="","",N(L30)+SUMIF('Stock movements'!B:B,A30,'Stock movements'!D:D)-SUMIF('Stock movements'!B:B,A30,'Stock movements'!E:E))</f>
        <v/>
      </c>
      <c r="N30" s="18">
        <f>IF(OR(F30="",M30=""),"",F30*M30)</f>
        <v/>
      </c>
      <c r="O30" s="18">
        <f>IF(OR(H30="",M30=""),"",H30*M30)</f>
        <v/>
      </c>
      <c r="P30" s="22">
        <f>IF(A30="","",IF(M30&lt;=0,"Out of stock",IF(AND(K30&lt;&gt;"",M30&lt;=K30),"Low stock","In stock")))</f>
        <v/>
      </c>
    </row>
    <row r="31" ht="18" customHeight="1">
      <c r="A31" s="15" t="n"/>
      <c r="B31" s="15" t="n"/>
      <c r="C31" s="15" t="n"/>
      <c r="D31" s="16" t="n"/>
      <c r="E31" s="15" t="n"/>
      <c r="F31" s="17" t="n"/>
      <c r="G31" s="17" t="n"/>
      <c r="H31" s="18">
        <f>IF(G31="","",IF(INDEX(E:E,9)="No",G31,G31/(1+INDEX(E:E,10))))</f>
        <v/>
      </c>
      <c r="I31" s="19">
        <f>IF(OR(F31="",F31=0,H31=""),"",(H31-F31)/F31)</f>
        <v/>
      </c>
      <c r="J31" s="19">
        <f>IF(OR(H31="",H31=0),"",(H31-F31)/H31)</f>
        <v/>
      </c>
      <c r="K31" s="20" t="n"/>
      <c r="L31" s="20" t="n"/>
      <c r="M31" s="21">
        <f>IF(A31="","",N(L31)+SUMIF('Stock movements'!B:B,A31,'Stock movements'!D:D)-SUMIF('Stock movements'!B:B,A31,'Stock movements'!E:E))</f>
        <v/>
      </c>
      <c r="N31" s="18">
        <f>IF(OR(F31="",M31=""),"",F31*M31)</f>
        <v/>
      </c>
      <c r="O31" s="18">
        <f>IF(OR(H31="",M31=""),"",H31*M31)</f>
        <v/>
      </c>
      <c r="P31" s="22">
        <f>IF(A31="","",IF(M31&lt;=0,"Out of stock",IF(AND(K31&lt;&gt;"",M31&lt;=K31),"Low stock","In stock")))</f>
        <v/>
      </c>
    </row>
    <row r="32" ht="18" customHeight="1">
      <c r="A32" s="15" t="n"/>
      <c r="B32" s="15" t="n"/>
      <c r="C32" s="15" t="n"/>
      <c r="D32" s="16" t="n"/>
      <c r="E32" s="15" t="n"/>
      <c r="F32" s="17" t="n"/>
      <c r="G32" s="17" t="n"/>
      <c r="H32" s="18">
        <f>IF(G32="","",IF(INDEX(E:E,9)="No",G32,G32/(1+INDEX(E:E,10))))</f>
        <v/>
      </c>
      <c r="I32" s="19">
        <f>IF(OR(F32="",F32=0,H32=""),"",(H32-F32)/F32)</f>
        <v/>
      </c>
      <c r="J32" s="19">
        <f>IF(OR(H32="",H32=0),"",(H32-F32)/H32)</f>
        <v/>
      </c>
      <c r="K32" s="20" t="n"/>
      <c r="L32" s="20" t="n"/>
      <c r="M32" s="21">
        <f>IF(A32="","",N(L32)+SUMIF('Stock movements'!B:B,A32,'Stock movements'!D:D)-SUMIF('Stock movements'!B:B,A32,'Stock movements'!E:E))</f>
        <v/>
      </c>
      <c r="N32" s="18">
        <f>IF(OR(F32="",M32=""),"",F32*M32)</f>
        <v/>
      </c>
      <c r="O32" s="18">
        <f>IF(OR(H32="",M32=""),"",H32*M32)</f>
        <v/>
      </c>
      <c r="P32" s="22">
        <f>IF(A32="","",IF(M32&lt;=0,"Out of stock",IF(AND(K32&lt;&gt;"",M32&lt;=K32),"Low stock","In stock")))</f>
        <v/>
      </c>
    </row>
    <row r="33" ht="18" customHeight="1">
      <c r="A33" s="15" t="n"/>
      <c r="B33" s="15" t="n"/>
      <c r="C33" s="15" t="n"/>
      <c r="D33" s="16" t="n"/>
      <c r="E33" s="15" t="n"/>
      <c r="F33" s="17" t="n"/>
      <c r="G33" s="17" t="n"/>
      <c r="H33" s="18">
        <f>IF(G33="","",IF(INDEX(E:E,9)="No",G33,G33/(1+INDEX(E:E,10))))</f>
        <v/>
      </c>
      <c r="I33" s="19">
        <f>IF(OR(F33="",F33=0,H33=""),"",(H33-F33)/F33)</f>
        <v/>
      </c>
      <c r="J33" s="19">
        <f>IF(OR(H33="",H33=0),"",(H33-F33)/H33)</f>
        <v/>
      </c>
      <c r="K33" s="20" t="n"/>
      <c r="L33" s="20" t="n"/>
      <c r="M33" s="21">
        <f>IF(A33="","",N(L33)+SUMIF('Stock movements'!B:B,A33,'Stock movements'!D:D)-SUMIF('Stock movements'!B:B,A33,'Stock movements'!E:E))</f>
        <v/>
      </c>
      <c r="N33" s="18">
        <f>IF(OR(F33="",M33=""),"",F33*M33)</f>
        <v/>
      </c>
      <c r="O33" s="18">
        <f>IF(OR(H33="",M33=""),"",H33*M33)</f>
        <v/>
      </c>
      <c r="P33" s="22">
        <f>IF(A33="","",IF(M33&lt;=0,"Out of stock",IF(AND(K33&lt;&gt;"",M33&lt;=K33),"Low stock","In stock")))</f>
        <v/>
      </c>
    </row>
    <row r="34" ht="18" customHeight="1">
      <c r="A34" s="15" t="n"/>
      <c r="B34" s="15" t="n"/>
      <c r="C34" s="15" t="n"/>
      <c r="D34" s="16" t="n"/>
      <c r="E34" s="15" t="n"/>
      <c r="F34" s="17" t="n"/>
      <c r="G34" s="17" t="n"/>
      <c r="H34" s="18">
        <f>IF(G34="","",IF(INDEX(E:E,9)="No",G34,G34/(1+INDEX(E:E,10))))</f>
        <v/>
      </c>
      <c r="I34" s="19">
        <f>IF(OR(F34="",F34=0,H34=""),"",(H34-F34)/F34)</f>
        <v/>
      </c>
      <c r="J34" s="19">
        <f>IF(OR(H34="",H34=0),"",(H34-F34)/H34)</f>
        <v/>
      </c>
      <c r="K34" s="20" t="n"/>
      <c r="L34" s="20" t="n"/>
      <c r="M34" s="21">
        <f>IF(A34="","",N(L34)+SUMIF('Stock movements'!B:B,A34,'Stock movements'!D:D)-SUMIF('Stock movements'!B:B,A34,'Stock movements'!E:E))</f>
        <v/>
      </c>
      <c r="N34" s="18">
        <f>IF(OR(F34="",M34=""),"",F34*M34)</f>
        <v/>
      </c>
      <c r="O34" s="18">
        <f>IF(OR(H34="",M34=""),"",H34*M34)</f>
        <v/>
      </c>
      <c r="P34" s="22">
        <f>IF(A34="","",IF(M34&lt;=0,"Out of stock",IF(AND(K34&lt;&gt;"",M34&lt;=K34),"Low stock","In stock")))</f>
        <v/>
      </c>
    </row>
    <row r="35" ht="18" customHeight="1">
      <c r="A35" s="15" t="n"/>
      <c r="B35" s="15" t="n"/>
      <c r="C35" s="15" t="n"/>
      <c r="D35" s="16" t="n"/>
      <c r="E35" s="15" t="n"/>
      <c r="F35" s="17" t="n"/>
      <c r="G35" s="17" t="n"/>
      <c r="H35" s="18">
        <f>IF(G35="","",IF(INDEX(E:E,9)="No",G35,G35/(1+INDEX(E:E,10))))</f>
        <v/>
      </c>
      <c r="I35" s="19">
        <f>IF(OR(F35="",F35=0,H35=""),"",(H35-F35)/F35)</f>
        <v/>
      </c>
      <c r="J35" s="19">
        <f>IF(OR(H35="",H35=0),"",(H35-F35)/H35)</f>
        <v/>
      </c>
      <c r="K35" s="20" t="n"/>
      <c r="L35" s="20" t="n"/>
      <c r="M35" s="21">
        <f>IF(A35="","",N(L35)+SUMIF('Stock movements'!B:B,A35,'Stock movements'!D:D)-SUMIF('Stock movements'!B:B,A35,'Stock movements'!E:E))</f>
        <v/>
      </c>
      <c r="N35" s="18">
        <f>IF(OR(F35="",M35=""),"",F35*M35)</f>
        <v/>
      </c>
      <c r="O35" s="18">
        <f>IF(OR(H35="",M35=""),"",H35*M35)</f>
        <v/>
      </c>
      <c r="P35" s="22">
        <f>IF(A35="","",IF(M35&lt;=0,"Out of stock",IF(AND(K35&lt;&gt;"",M35&lt;=K35),"Low stock","In stock")))</f>
        <v/>
      </c>
    </row>
    <row r="36" ht="18" customHeight="1">
      <c r="A36" s="15" t="n"/>
      <c r="B36" s="15" t="n"/>
      <c r="C36" s="15" t="n"/>
      <c r="D36" s="16" t="n"/>
      <c r="E36" s="15" t="n"/>
      <c r="F36" s="17" t="n"/>
      <c r="G36" s="17" t="n"/>
      <c r="H36" s="18">
        <f>IF(G36="","",IF(INDEX(E:E,9)="No",G36,G36/(1+INDEX(E:E,10))))</f>
        <v/>
      </c>
      <c r="I36" s="19">
        <f>IF(OR(F36="",F36=0,H36=""),"",(H36-F36)/F36)</f>
        <v/>
      </c>
      <c r="J36" s="19">
        <f>IF(OR(H36="",H36=0),"",(H36-F36)/H36)</f>
        <v/>
      </c>
      <c r="K36" s="20" t="n"/>
      <c r="L36" s="20" t="n"/>
      <c r="M36" s="21">
        <f>IF(A36="","",N(L36)+SUMIF('Stock movements'!B:B,A36,'Stock movements'!D:D)-SUMIF('Stock movements'!B:B,A36,'Stock movements'!E:E))</f>
        <v/>
      </c>
      <c r="N36" s="18">
        <f>IF(OR(F36="",M36=""),"",F36*M36)</f>
        <v/>
      </c>
      <c r="O36" s="18">
        <f>IF(OR(H36="",M36=""),"",H36*M36)</f>
        <v/>
      </c>
      <c r="P36" s="22">
        <f>IF(A36="","",IF(M36&lt;=0,"Out of stock",IF(AND(K36&lt;&gt;"",M36&lt;=K36),"Low stock","In stock")))</f>
        <v/>
      </c>
    </row>
    <row r="37" ht="18" customHeight="1">
      <c r="A37" s="15" t="n"/>
      <c r="B37" s="15" t="n"/>
      <c r="C37" s="15" t="n"/>
      <c r="D37" s="16" t="n"/>
      <c r="E37" s="15" t="n"/>
      <c r="F37" s="17" t="n"/>
      <c r="G37" s="17" t="n"/>
      <c r="H37" s="18">
        <f>IF(G37="","",IF(INDEX(E:E,9)="No",G37,G37/(1+INDEX(E:E,10))))</f>
        <v/>
      </c>
      <c r="I37" s="19">
        <f>IF(OR(F37="",F37=0,H37=""),"",(H37-F37)/F37)</f>
        <v/>
      </c>
      <c r="J37" s="19">
        <f>IF(OR(H37="",H37=0),"",(H37-F37)/H37)</f>
        <v/>
      </c>
      <c r="K37" s="20" t="n"/>
      <c r="L37" s="20" t="n"/>
      <c r="M37" s="21">
        <f>IF(A37="","",N(L37)+SUMIF('Stock movements'!B:B,A37,'Stock movements'!D:D)-SUMIF('Stock movements'!B:B,A37,'Stock movements'!E:E))</f>
        <v/>
      </c>
      <c r="N37" s="18">
        <f>IF(OR(F37="",M37=""),"",F37*M37)</f>
        <v/>
      </c>
      <c r="O37" s="18">
        <f>IF(OR(H37="",M37=""),"",H37*M37)</f>
        <v/>
      </c>
      <c r="P37" s="22">
        <f>IF(A37="","",IF(M37&lt;=0,"Out of stock",IF(AND(K37&lt;&gt;"",M37&lt;=K37),"Low stock","In stock")))</f>
        <v/>
      </c>
    </row>
    <row r="38" ht="18" customHeight="1">
      <c r="A38" s="15" t="n"/>
      <c r="B38" s="15" t="n"/>
      <c r="C38" s="15" t="n"/>
      <c r="D38" s="16" t="n"/>
      <c r="E38" s="15" t="n"/>
      <c r="F38" s="17" t="n"/>
      <c r="G38" s="17" t="n"/>
      <c r="H38" s="18">
        <f>IF(G38="","",IF(INDEX(E:E,9)="No",G38,G38/(1+INDEX(E:E,10))))</f>
        <v/>
      </c>
      <c r="I38" s="19">
        <f>IF(OR(F38="",F38=0,H38=""),"",(H38-F38)/F38)</f>
        <v/>
      </c>
      <c r="J38" s="19">
        <f>IF(OR(H38="",H38=0),"",(H38-F38)/H38)</f>
        <v/>
      </c>
      <c r="K38" s="20" t="n"/>
      <c r="L38" s="20" t="n"/>
      <c r="M38" s="21">
        <f>IF(A38="","",N(L38)+SUMIF('Stock movements'!B:B,A38,'Stock movements'!D:D)-SUMIF('Stock movements'!B:B,A38,'Stock movements'!E:E))</f>
        <v/>
      </c>
      <c r="N38" s="18">
        <f>IF(OR(F38="",M38=""),"",F38*M38)</f>
        <v/>
      </c>
      <c r="O38" s="18">
        <f>IF(OR(H38="",M38=""),"",H38*M38)</f>
        <v/>
      </c>
      <c r="P38" s="22">
        <f>IF(A38="","",IF(M38&lt;=0,"Out of stock",IF(AND(K38&lt;&gt;"",M38&lt;=K38),"Low stock","In stock")))</f>
        <v/>
      </c>
    </row>
    <row r="39" ht="18" customHeight="1">
      <c r="A39" s="15" t="n"/>
      <c r="B39" s="15" t="n"/>
      <c r="C39" s="15" t="n"/>
      <c r="D39" s="16" t="n"/>
      <c r="E39" s="15" t="n"/>
      <c r="F39" s="17" t="n"/>
      <c r="G39" s="17" t="n"/>
      <c r="H39" s="18">
        <f>IF(G39="","",IF(INDEX(E:E,9)="No",G39,G39/(1+INDEX(E:E,10))))</f>
        <v/>
      </c>
      <c r="I39" s="19">
        <f>IF(OR(F39="",F39=0,H39=""),"",(H39-F39)/F39)</f>
        <v/>
      </c>
      <c r="J39" s="19">
        <f>IF(OR(H39="",H39=0),"",(H39-F39)/H39)</f>
        <v/>
      </c>
      <c r="K39" s="20" t="n"/>
      <c r="L39" s="20" t="n"/>
      <c r="M39" s="21">
        <f>IF(A39="","",N(L39)+SUMIF('Stock movements'!B:B,A39,'Stock movements'!D:D)-SUMIF('Stock movements'!B:B,A39,'Stock movements'!E:E))</f>
        <v/>
      </c>
      <c r="N39" s="18">
        <f>IF(OR(F39="",M39=""),"",F39*M39)</f>
        <v/>
      </c>
      <c r="O39" s="18">
        <f>IF(OR(H39="",M39=""),"",H39*M39)</f>
        <v/>
      </c>
      <c r="P39" s="22">
        <f>IF(A39="","",IF(M39&lt;=0,"Out of stock",IF(AND(K39&lt;&gt;"",M39&lt;=K39),"Low stock","In stock")))</f>
        <v/>
      </c>
    </row>
    <row r="40" ht="18" customHeight="1">
      <c r="A40" s="15" t="n"/>
      <c r="B40" s="15" t="n"/>
      <c r="C40" s="15" t="n"/>
      <c r="D40" s="16" t="n"/>
      <c r="E40" s="15" t="n"/>
      <c r="F40" s="17" t="n"/>
      <c r="G40" s="17" t="n"/>
      <c r="H40" s="18">
        <f>IF(G40="","",IF(INDEX(E:E,9)="No",G40,G40/(1+INDEX(E:E,10))))</f>
        <v/>
      </c>
      <c r="I40" s="19">
        <f>IF(OR(F40="",F40=0,H40=""),"",(H40-F40)/F40)</f>
        <v/>
      </c>
      <c r="J40" s="19">
        <f>IF(OR(H40="",H40=0),"",(H40-F40)/H40)</f>
        <v/>
      </c>
      <c r="K40" s="20" t="n"/>
      <c r="L40" s="20" t="n"/>
      <c r="M40" s="21">
        <f>IF(A40="","",N(L40)+SUMIF('Stock movements'!B:B,A40,'Stock movements'!D:D)-SUMIF('Stock movements'!B:B,A40,'Stock movements'!E:E))</f>
        <v/>
      </c>
      <c r="N40" s="18">
        <f>IF(OR(F40="",M40=""),"",F40*M40)</f>
        <v/>
      </c>
      <c r="O40" s="18">
        <f>IF(OR(H40="",M40=""),"",H40*M40)</f>
        <v/>
      </c>
      <c r="P40" s="22">
        <f>IF(A40="","",IF(M40&lt;=0,"Out of stock",IF(AND(K40&lt;&gt;"",M40&lt;=K40),"Low stock","In stock")))</f>
        <v/>
      </c>
    </row>
    <row r="41" ht="18" customHeight="1">
      <c r="A41" s="15" t="n"/>
      <c r="B41" s="15" t="n"/>
      <c r="C41" s="15" t="n"/>
      <c r="D41" s="16" t="n"/>
      <c r="E41" s="15" t="n"/>
      <c r="F41" s="17" t="n"/>
      <c r="G41" s="17" t="n"/>
      <c r="H41" s="18">
        <f>IF(G41="","",IF(INDEX(E:E,9)="No",G41,G41/(1+INDEX(E:E,10))))</f>
        <v/>
      </c>
      <c r="I41" s="19">
        <f>IF(OR(F41="",F41=0,H41=""),"",(H41-F41)/F41)</f>
        <v/>
      </c>
      <c r="J41" s="19">
        <f>IF(OR(H41="",H41=0),"",(H41-F41)/H41)</f>
        <v/>
      </c>
      <c r="K41" s="20" t="n"/>
      <c r="L41" s="20" t="n"/>
      <c r="M41" s="21">
        <f>IF(A41="","",N(L41)+SUMIF('Stock movements'!B:B,A41,'Stock movements'!D:D)-SUMIF('Stock movements'!B:B,A41,'Stock movements'!E:E))</f>
        <v/>
      </c>
      <c r="N41" s="18">
        <f>IF(OR(F41="",M41=""),"",F41*M41)</f>
        <v/>
      </c>
      <c r="O41" s="18">
        <f>IF(OR(H41="",M41=""),"",H41*M41)</f>
        <v/>
      </c>
      <c r="P41" s="22">
        <f>IF(A41="","",IF(M41&lt;=0,"Out of stock",IF(AND(K41&lt;&gt;"",M41&lt;=K41),"Low stock","In stock")))</f>
        <v/>
      </c>
    </row>
    <row r="42" ht="18" customHeight="1">
      <c r="A42" s="15" t="n"/>
      <c r="B42" s="15" t="n"/>
      <c r="C42" s="15" t="n"/>
      <c r="D42" s="16" t="n"/>
      <c r="E42" s="15" t="n"/>
      <c r="F42" s="17" t="n"/>
      <c r="G42" s="17" t="n"/>
      <c r="H42" s="18">
        <f>IF(G42="","",IF(INDEX(E:E,9)="No",G42,G42/(1+INDEX(E:E,10))))</f>
        <v/>
      </c>
      <c r="I42" s="19">
        <f>IF(OR(F42="",F42=0,H42=""),"",(H42-F42)/F42)</f>
        <v/>
      </c>
      <c r="J42" s="19">
        <f>IF(OR(H42="",H42=0),"",(H42-F42)/H42)</f>
        <v/>
      </c>
      <c r="K42" s="20" t="n"/>
      <c r="L42" s="20" t="n"/>
      <c r="M42" s="21">
        <f>IF(A42="","",N(L42)+SUMIF('Stock movements'!B:B,A42,'Stock movements'!D:D)-SUMIF('Stock movements'!B:B,A42,'Stock movements'!E:E))</f>
        <v/>
      </c>
      <c r="N42" s="18">
        <f>IF(OR(F42="",M42=""),"",F42*M42)</f>
        <v/>
      </c>
      <c r="O42" s="18">
        <f>IF(OR(H42="",M42=""),"",H42*M42)</f>
        <v/>
      </c>
      <c r="P42" s="22">
        <f>IF(A42="","",IF(M42&lt;=0,"Out of stock",IF(AND(K42&lt;&gt;"",M42&lt;=K42),"Low stock","In stock")))</f>
        <v/>
      </c>
    </row>
    <row r="43" ht="18" customHeight="1">
      <c r="A43" s="15" t="n"/>
      <c r="B43" s="15" t="n"/>
      <c r="C43" s="15" t="n"/>
      <c r="D43" s="16" t="n"/>
      <c r="E43" s="15" t="n"/>
      <c r="F43" s="17" t="n"/>
      <c r="G43" s="17" t="n"/>
      <c r="H43" s="18">
        <f>IF(G43="","",IF(INDEX(E:E,9)="No",G43,G43/(1+INDEX(E:E,10))))</f>
        <v/>
      </c>
      <c r="I43" s="19">
        <f>IF(OR(F43="",F43=0,H43=""),"",(H43-F43)/F43)</f>
        <v/>
      </c>
      <c r="J43" s="19">
        <f>IF(OR(H43="",H43=0),"",(H43-F43)/H43)</f>
        <v/>
      </c>
      <c r="K43" s="20" t="n"/>
      <c r="L43" s="20" t="n"/>
      <c r="M43" s="21">
        <f>IF(A43="","",N(L43)+SUMIF('Stock movements'!B:B,A43,'Stock movements'!D:D)-SUMIF('Stock movements'!B:B,A43,'Stock movements'!E:E))</f>
        <v/>
      </c>
      <c r="N43" s="18">
        <f>IF(OR(F43="",M43=""),"",F43*M43)</f>
        <v/>
      </c>
      <c r="O43" s="18">
        <f>IF(OR(H43="",M43=""),"",H43*M43)</f>
        <v/>
      </c>
      <c r="P43" s="22">
        <f>IF(A43="","",IF(M43&lt;=0,"Out of stock",IF(AND(K43&lt;&gt;"",M43&lt;=K43),"Low stock","In stock")))</f>
        <v/>
      </c>
    </row>
    <row r="44" ht="18" customHeight="1">
      <c r="A44" s="15" t="n"/>
      <c r="B44" s="15" t="n"/>
      <c r="C44" s="15" t="n"/>
      <c r="D44" s="16" t="n"/>
      <c r="E44" s="15" t="n"/>
      <c r="F44" s="17" t="n"/>
      <c r="G44" s="17" t="n"/>
      <c r="H44" s="18">
        <f>IF(G44="","",IF(INDEX(E:E,9)="No",G44,G44/(1+INDEX(E:E,10))))</f>
        <v/>
      </c>
      <c r="I44" s="19">
        <f>IF(OR(F44="",F44=0,H44=""),"",(H44-F44)/F44)</f>
        <v/>
      </c>
      <c r="J44" s="19">
        <f>IF(OR(H44="",H44=0),"",(H44-F44)/H44)</f>
        <v/>
      </c>
      <c r="K44" s="20" t="n"/>
      <c r="L44" s="20" t="n"/>
      <c r="M44" s="21">
        <f>IF(A44="","",N(L44)+SUMIF('Stock movements'!B:B,A44,'Stock movements'!D:D)-SUMIF('Stock movements'!B:B,A44,'Stock movements'!E:E))</f>
        <v/>
      </c>
      <c r="N44" s="18">
        <f>IF(OR(F44="",M44=""),"",F44*M44)</f>
        <v/>
      </c>
      <c r="O44" s="18">
        <f>IF(OR(H44="",M44=""),"",H44*M44)</f>
        <v/>
      </c>
      <c r="P44" s="22">
        <f>IF(A44="","",IF(M44&lt;=0,"Out of stock",IF(AND(K44&lt;&gt;"",M44&lt;=K44),"Low stock","In stock")))</f>
        <v/>
      </c>
    </row>
    <row r="45" ht="18" customHeight="1">
      <c r="A45" s="15" t="n"/>
      <c r="B45" s="15" t="n"/>
      <c r="C45" s="15" t="n"/>
      <c r="D45" s="16" t="n"/>
      <c r="E45" s="15" t="n"/>
      <c r="F45" s="17" t="n"/>
      <c r="G45" s="17" t="n"/>
      <c r="H45" s="18">
        <f>IF(G45="","",IF(INDEX(E:E,9)="No",G45,G45/(1+INDEX(E:E,10))))</f>
        <v/>
      </c>
      <c r="I45" s="19">
        <f>IF(OR(F45="",F45=0,H45=""),"",(H45-F45)/F45)</f>
        <v/>
      </c>
      <c r="J45" s="19">
        <f>IF(OR(H45="",H45=0),"",(H45-F45)/H45)</f>
        <v/>
      </c>
      <c r="K45" s="20" t="n"/>
      <c r="L45" s="20" t="n"/>
      <c r="M45" s="21">
        <f>IF(A45="","",N(L45)+SUMIF('Stock movements'!B:B,A45,'Stock movements'!D:D)-SUMIF('Stock movements'!B:B,A45,'Stock movements'!E:E))</f>
        <v/>
      </c>
      <c r="N45" s="18">
        <f>IF(OR(F45="",M45=""),"",F45*M45)</f>
        <v/>
      </c>
      <c r="O45" s="18">
        <f>IF(OR(H45="",M45=""),"",H45*M45)</f>
        <v/>
      </c>
      <c r="P45" s="22">
        <f>IF(A45="","",IF(M45&lt;=0,"Out of stock",IF(AND(K45&lt;&gt;"",M45&lt;=K45),"Low stock","In stock")))</f>
        <v/>
      </c>
    </row>
    <row r="46" ht="18" customHeight="1">
      <c r="A46" s="15" t="n"/>
      <c r="B46" s="15" t="n"/>
      <c r="C46" s="15" t="n"/>
      <c r="D46" s="16" t="n"/>
      <c r="E46" s="15" t="n"/>
      <c r="F46" s="17" t="n"/>
      <c r="G46" s="17" t="n"/>
      <c r="H46" s="18">
        <f>IF(G46="","",IF(INDEX(E:E,9)="No",G46,G46/(1+INDEX(E:E,10))))</f>
        <v/>
      </c>
      <c r="I46" s="19">
        <f>IF(OR(F46="",F46=0,H46=""),"",(H46-F46)/F46)</f>
        <v/>
      </c>
      <c r="J46" s="19">
        <f>IF(OR(H46="",H46=0),"",(H46-F46)/H46)</f>
        <v/>
      </c>
      <c r="K46" s="20" t="n"/>
      <c r="L46" s="20" t="n"/>
      <c r="M46" s="21">
        <f>IF(A46="","",N(L46)+SUMIF('Stock movements'!B:B,A46,'Stock movements'!D:D)-SUMIF('Stock movements'!B:B,A46,'Stock movements'!E:E))</f>
        <v/>
      </c>
      <c r="N46" s="18">
        <f>IF(OR(F46="",M46=""),"",F46*M46)</f>
        <v/>
      </c>
      <c r="O46" s="18">
        <f>IF(OR(H46="",M46=""),"",H46*M46)</f>
        <v/>
      </c>
      <c r="P46" s="22">
        <f>IF(A46="","",IF(M46&lt;=0,"Out of stock",IF(AND(K46&lt;&gt;"",M46&lt;=K46),"Low stock","In stock")))</f>
        <v/>
      </c>
    </row>
    <row r="47" ht="18" customHeight="1">
      <c r="A47" s="15" t="n"/>
      <c r="B47" s="15" t="n"/>
      <c r="C47" s="15" t="n"/>
      <c r="D47" s="16" t="n"/>
      <c r="E47" s="15" t="n"/>
      <c r="F47" s="17" t="n"/>
      <c r="G47" s="17" t="n"/>
      <c r="H47" s="18">
        <f>IF(G47="","",IF(INDEX(E:E,9)="No",G47,G47/(1+INDEX(E:E,10))))</f>
        <v/>
      </c>
      <c r="I47" s="19">
        <f>IF(OR(F47="",F47=0,H47=""),"",(H47-F47)/F47)</f>
        <v/>
      </c>
      <c r="J47" s="19">
        <f>IF(OR(H47="",H47=0),"",(H47-F47)/H47)</f>
        <v/>
      </c>
      <c r="K47" s="20" t="n"/>
      <c r="L47" s="20" t="n"/>
      <c r="M47" s="21">
        <f>IF(A47="","",N(L47)+SUMIF('Stock movements'!B:B,A47,'Stock movements'!D:D)-SUMIF('Stock movements'!B:B,A47,'Stock movements'!E:E))</f>
        <v/>
      </c>
      <c r="N47" s="18">
        <f>IF(OR(F47="",M47=""),"",F47*M47)</f>
        <v/>
      </c>
      <c r="O47" s="18">
        <f>IF(OR(H47="",M47=""),"",H47*M47)</f>
        <v/>
      </c>
      <c r="P47" s="22">
        <f>IF(A47="","",IF(M47&lt;=0,"Out of stock",IF(AND(K47&lt;&gt;"",M47&lt;=K47),"Low stock","In stock")))</f>
        <v/>
      </c>
    </row>
    <row r="48" ht="18" customHeight="1">
      <c r="A48" s="15" t="n"/>
      <c r="B48" s="15" t="n"/>
      <c r="C48" s="15" t="n"/>
      <c r="D48" s="16" t="n"/>
      <c r="E48" s="15" t="n"/>
      <c r="F48" s="17" t="n"/>
      <c r="G48" s="17" t="n"/>
      <c r="H48" s="18">
        <f>IF(G48="","",IF(INDEX(E:E,9)="No",G48,G48/(1+INDEX(E:E,10))))</f>
        <v/>
      </c>
      <c r="I48" s="19">
        <f>IF(OR(F48="",F48=0,H48=""),"",(H48-F48)/F48)</f>
        <v/>
      </c>
      <c r="J48" s="19">
        <f>IF(OR(H48="",H48=0),"",(H48-F48)/H48)</f>
        <v/>
      </c>
      <c r="K48" s="20" t="n"/>
      <c r="L48" s="20" t="n"/>
      <c r="M48" s="21">
        <f>IF(A48="","",N(L48)+SUMIF('Stock movements'!B:B,A48,'Stock movements'!D:D)-SUMIF('Stock movements'!B:B,A48,'Stock movements'!E:E))</f>
        <v/>
      </c>
      <c r="N48" s="18">
        <f>IF(OR(F48="",M48=""),"",F48*M48)</f>
        <v/>
      </c>
      <c r="O48" s="18">
        <f>IF(OR(H48="",M48=""),"",H48*M48)</f>
        <v/>
      </c>
      <c r="P48" s="22">
        <f>IF(A48="","",IF(M48&lt;=0,"Out of stock",IF(AND(K48&lt;&gt;"",M48&lt;=K48),"Low stock","In stock")))</f>
        <v/>
      </c>
    </row>
    <row r="49" ht="18" customHeight="1">
      <c r="A49" s="15" t="n"/>
      <c r="B49" s="15" t="n"/>
      <c r="C49" s="15" t="n"/>
      <c r="D49" s="16" t="n"/>
      <c r="E49" s="15" t="n"/>
      <c r="F49" s="17" t="n"/>
      <c r="G49" s="17" t="n"/>
      <c r="H49" s="18">
        <f>IF(G49="","",IF(INDEX(E:E,9)="No",G49,G49/(1+INDEX(E:E,10))))</f>
        <v/>
      </c>
      <c r="I49" s="19">
        <f>IF(OR(F49="",F49=0,H49=""),"",(H49-F49)/F49)</f>
        <v/>
      </c>
      <c r="J49" s="19">
        <f>IF(OR(H49="",H49=0),"",(H49-F49)/H49)</f>
        <v/>
      </c>
      <c r="K49" s="20" t="n"/>
      <c r="L49" s="20" t="n"/>
      <c r="M49" s="21">
        <f>IF(A49="","",N(L49)+SUMIF('Stock movements'!B:B,A49,'Stock movements'!D:D)-SUMIF('Stock movements'!B:B,A49,'Stock movements'!E:E))</f>
        <v/>
      </c>
      <c r="N49" s="18">
        <f>IF(OR(F49="",M49=""),"",F49*M49)</f>
        <v/>
      </c>
      <c r="O49" s="18">
        <f>IF(OR(H49="",M49=""),"",H49*M49)</f>
        <v/>
      </c>
      <c r="P49" s="22">
        <f>IF(A49="","",IF(M49&lt;=0,"Out of stock",IF(AND(K49&lt;&gt;"",M49&lt;=K49),"Low stock","In stock")))</f>
        <v/>
      </c>
    </row>
    <row r="50" ht="18" customHeight="1">
      <c r="A50" s="15" t="n"/>
      <c r="B50" s="15" t="n"/>
      <c r="C50" s="15" t="n"/>
      <c r="D50" s="16" t="n"/>
      <c r="E50" s="15" t="n"/>
      <c r="F50" s="17" t="n"/>
      <c r="G50" s="17" t="n"/>
      <c r="H50" s="18">
        <f>IF(G50="","",IF(INDEX(E:E,9)="No",G50,G50/(1+INDEX(E:E,10))))</f>
        <v/>
      </c>
      <c r="I50" s="19">
        <f>IF(OR(F50="",F50=0,H50=""),"",(H50-F50)/F50)</f>
        <v/>
      </c>
      <c r="J50" s="19">
        <f>IF(OR(H50="",H50=0),"",(H50-F50)/H50)</f>
        <v/>
      </c>
      <c r="K50" s="20" t="n"/>
      <c r="L50" s="20" t="n"/>
      <c r="M50" s="21">
        <f>IF(A50="","",N(L50)+SUMIF('Stock movements'!B:B,A50,'Stock movements'!D:D)-SUMIF('Stock movements'!B:B,A50,'Stock movements'!E:E))</f>
        <v/>
      </c>
      <c r="N50" s="18">
        <f>IF(OR(F50="",M50=""),"",F50*M50)</f>
        <v/>
      </c>
      <c r="O50" s="18">
        <f>IF(OR(H50="",M50=""),"",H50*M50)</f>
        <v/>
      </c>
      <c r="P50" s="22">
        <f>IF(A50="","",IF(M50&lt;=0,"Out of stock",IF(AND(K50&lt;&gt;"",M50&lt;=K50),"Low stock","In stock")))</f>
        <v/>
      </c>
    </row>
    <row r="51" ht="18" customHeight="1">
      <c r="A51" s="15" t="n"/>
      <c r="B51" s="15" t="n"/>
      <c r="C51" s="15" t="n"/>
      <c r="D51" s="16" t="n"/>
      <c r="E51" s="15" t="n"/>
      <c r="F51" s="17" t="n"/>
      <c r="G51" s="17" t="n"/>
      <c r="H51" s="18">
        <f>IF(G51="","",IF(INDEX(E:E,9)="No",G51,G51/(1+INDEX(E:E,10))))</f>
        <v/>
      </c>
      <c r="I51" s="19">
        <f>IF(OR(F51="",F51=0,H51=""),"",(H51-F51)/F51)</f>
        <v/>
      </c>
      <c r="J51" s="19">
        <f>IF(OR(H51="",H51=0),"",(H51-F51)/H51)</f>
        <v/>
      </c>
      <c r="K51" s="20" t="n"/>
      <c r="L51" s="20" t="n"/>
      <c r="M51" s="21">
        <f>IF(A51="","",N(L51)+SUMIF('Stock movements'!B:B,A51,'Stock movements'!D:D)-SUMIF('Stock movements'!B:B,A51,'Stock movements'!E:E))</f>
        <v/>
      </c>
      <c r="N51" s="18">
        <f>IF(OR(F51="",M51=""),"",F51*M51)</f>
        <v/>
      </c>
      <c r="O51" s="18">
        <f>IF(OR(H51="",M51=""),"",H51*M51)</f>
        <v/>
      </c>
      <c r="P51" s="22">
        <f>IF(A51="","",IF(M51&lt;=0,"Out of stock",IF(AND(K51&lt;&gt;"",M51&lt;=K51),"Low stock","In stock")))</f>
        <v/>
      </c>
    </row>
    <row r="52" ht="18" customHeight="1">
      <c r="A52" s="15" t="n"/>
      <c r="B52" s="15" t="n"/>
      <c r="C52" s="15" t="n"/>
      <c r="D52" s="16" t="n"/>
      <c r="E52" s="15" t="n"/>
      <c r="F52" s="17" t="n"/>
      <c r="G52" s="17" t="n"/>
      <c r="H52" s="18">
        <f>IF(G52="","",IF(INDEX(E:E,9)="No",G52,G52/(1+INDEX(E:E,10))))</f>
        <v/>
      </c>
      <c r="I52" s="19">
        <f>IF(OR(F52="",F52=0,H52=""),"",(H52-F52)/F52)</f>
        <v/>
      </c>
      <c r="J52" s="19">
        <f>IF(OR(H52="",H52=0),"",(H52-F52)/H52)</f>
        <v/>
      </c>
      <c r="K52" s="20" t="n"/>
      <c r="L52" s="20" t="n"/>
      <c r="M52" s="21">
        <f>IF(A52="","",N(L52)+SUMIF('Stock movements'!B:B,A52,'Stock movements'!D:D)-SUMIF('Stock movements'!B:B,A52,'Stock movements'!E:E))</f>
        <v/>
      </c>
      <c r="N52" s="18">
        <f>IF(OR(F52="",M52=""),"",F52*M52)</f>
        <v/>
      </c>
      <c r="O52" s="18">
        <f>IF(OR(H52="",M52=""),"",H52*M52)</f>
        <v/>
      </c>
      <c r="P52" s="22">
        <f>IF(A52="","",IF(M52&lt;=0,"Out of stock",IF(AND(K52&lt;&gt;"",M52&lt;=K52),"Low stock","In stock")))</f>
        <v/>
      </c>
    </row>
    <row r="53" ht="18" customHeight="1">
      <c r="A53" s="15" t="n"/>
      <c r="B53" s="15" t="n"/>
      <c r="C53" s="15" t="n"/>
      <c r="D53" s="16" t="n"/>
      <c r="E53" s="15" t="n"/>
      <c r="F53" s="17" t="n"/>
      <c r="G53" s="17" t="n"/>
      <c r="H53" s="18">
        <f>IF(G53="","",IF(INDEX(E:E,9)="No",G53,G53/(1+INDEX(E:E,10))))</f>
        <v/>
      </c>
      <c r="I53" s="19">
        <f>IF(OR(F53="",F53=0,H53=""),"",(H53-F53)/F53)</f>
        <v/>
      </c>
      <c r="J53" s="19">
        <f>IF(OR(H53="",H53=0),"",(H53-F53)/H53)</f>
        <v/>
      </c>
      <c r="K53" s="20" t="n"/>
      <c r="L53" s="20" t="n"/>
      <c r="M53" s="21">
        <f>IF(A53="","",N(L53)+SUMIF('Stock movements'!B:B,A53,'Stock movements'!D:D)-SUMIF('Stock movements'!B:B,A53,'Stock movements'!E:E))</f>
        <v/>
      </c>
      <c r="N53" s="18">
        <f>IF(OR(F53="",M53=""),"",F53*M53)</f>
        <v/>
      </c>
      <c r="O53" s="18">
        <f>IF(OR(H53="",M53=""),"",H53*M53)</f>
        <v/>
      </c>
      <c r="P53" s="22">
        <f>IF(A53="","",IF(M53&lt;=0,"Out of stock",IF(AND(K53&lt;&gt;"",M53&lt;=K53),"Low stock","In stock")))</f>
        <v/>
      </c>
    </row>
    <row r="54" ht="18" customHeight="1">
      <c r="A54" s="15" t="n"/>
      <c r="B54" s="15" t="n"/>
      <c r="C54" s="15" t="n"/>
      <c r="D54" s="16" t="n"/>
      <c r="E54" s="15" t="n"/>
      <c r="F54" s="17" t="n"/>
      <c r="G54" s="17" t="n"/>
      <c r="H54" s="18">
        <f>IF(G54="","",IF(INDEX(E:E,9)="No",G54,G54/(1+INDEX(E:E,10))))</f>
        <v/>
      </c>
      <c r="I54" s="19">
        <f>IF(OR(F54="",F54=0,H54=""),"",(H54-F54)/F54)</f>
        <v/>
      </c>
      <c r="J54" s="19">
        <f>IF(OR(H54="",H54=0),"",(H54-F54)/H54)</f>
        <v/>
      </c>
      <c r="K54" s="20" t="n"/>
      <c r="L54" s="20" t="n"/>
      <c r="M54" s="21">
        <f>IF(A54="","",N(L54)+SUMIF('Stock movements'!B:B,A54,'Stock movements'!D:D)-SUMIF('Stock movements'!B:B,A54,'Stock movements'!E:E))</f>
        <v/>
      </c>
      <c r="N54" s="18">
        <f>IF(OR(F54="",M54=""),"",F54*M54)</f>
        <v/>
      </c>
      <c r="O54" s="18">
        <f>IF(OR(H54="",M54=""),"",H54*M54)</f>
        <v/>
      </c>
      <c r="P54" s="22">
        <f>IF(A54="","",IF(M54&lt;=0,"Out of stock",IF(AND(K54&lt;&gt;"",M54&lt;=K54),"Low stock","In stock")))</f>
        <v/>
      </c>
    </row>
    <row r="55" ht="18" customHeight="1">
      <c r="A55" s="15" t="n"/>
      <c r="B55" s="15" t="n"/>
      <c r="C55" s="15" t="n"/>
      <c r="D55" s="16" t="n"/>
      <c r="E55" s="15" t="n"/>
      <c r="F55" s="17" t="n"/>
      <c r="G55" s="17" t="n"/>
      <c r="H55" s="18">
        <f>IF(G55="","",IF(INDEX(E:E,9)="No",G55,G55/(1+INDEX(E:E,10))))</f>
        <v/>
      </c>
      <c r="I55" s="19">
        <f>IF(OR(F55="",F55=0,H55=""),"",(H55-F55)/F55)</f>
        <v/>
      </c>
      <c r="J55" s="19">
        <f>IF(OR(H55="",H55=0),"",(H55-F55)/H55)</f>
        <v/>
      </c>
      <c r="K55" s="20" t="n"/>
      <c r="L55" s="20" t="n"/>
      <c r="M55" s="21">
        <f>IF(A55="","",N(L55)+SUMIF('Stock movements'!B:B,A55,'Stock movements'!D:D)-SUMIF('Stock movements'!B:B,A55,'Stock movements'!E:E))</f>
        <v/>
      </c>
      <c r="N55" s="18">
        <f>IF(OR(F55="",M55=""),"",F55*M55)</f>
        <v/>
      </c>
      <c r="O55" s="18">
        <f>IF(OR(H55="",M55=""),"",H55*M55)</f>
        <v/>
      </c>
      <c r="P55" s="22">
        <f>IF(A55="","",IF(M55&lt;=0,"Out of stock",IF(AND(K55&lt;&gt;"",M55&lt;=K55),"Low stock","In stock")))</f>
        <v/>
      </c>
    </row>
    <row r="56" ht="22" customHeight="1">
      <c r="A56" s="23" t="inlineStr">
        <is>
          <t>TOTALS</t>
        </is>
      </c>
      <c r="B56" s="24" t="n"/>
      <c r="C56" s="24" t="n"/>
      <c r="D56" s="24" t="n"/>
      <c r="E56" s="24" t="n"/>
      <c r="F56" s="24" t="n"/>
      <c r="G56" s="24" t="n"/>
      <c r="H56" s="24" t="n"/>
      <c r="I56" s="24" t="n"/>
      <c r="J56" s="24" t="n"/>
      <c r="K56" s="24" t="n"/>
      <c r="L56" s="24" t="n"/>
      <c r="M56" s="25">
        <f>SUM(M16:M55)</f>
        <v/>
      </c>
      <c r="N56" s="26">
        <f>SUM(N16:N55)</f>
        <v/>
      </c>
      <c r="O56" s="26">
        <f>SUM(O16:O55)</f>
        <v/>
      </c>
      <c r="P56" s="24" t="n"/>
    </row>
    <row r="58" ht="22" customHeight="1">
      <c r="A58" s="7" t="inlineStr">
        <is>
          <t>WHERE YOUR STOCK IS RIGHT NOW</t>
        </is>
      </c>
      <c r="B58" s="8" t="n"/>
      <c r="C58" s="8" t="n"/>
      <c r="D58" s="8" t="n"/>
      <c r="E58" s="8" t="n"/>
      <c r="F58" s="8" t="n"/>
      <c r="G58" s="8" t="n"/>
      <c r="H58" s="8" t="n"/>
      <c r="I58" s="8" t="n"/>
      <c r="J58" s="8" t="n"/>
      <c r="K58" s="8" t="n"/>
      <c r="L58" s="8" t="n"/>
      <c r="M58" s="8" t="n"/>
      <c r="N58" s="8" t="n"/>
      <c r="O58" s="8" t="n"/>
      <c r="P58" s="8" t="n"/>
    </row>
    <row r="59" ht="22" customHeight="1">
      <c r="A59" s="9" t="inlineStr">
        <is>
          <t>Stock lines on the list</t>
        </is>
      </c>
      <c r="E59" s="27">
        <f>COUNTA(A16:A55)</f>
        <v/>
      </c>
      <c r="F59" s="11" t="inlineStr">
        <is>
          <t>One line per item code.</t>
        </is>
      </c>
    </row>
    <row r="60" ht="22" customHeight="1">
      <c r="A60" s="9" t="inlineStr">
        <is>
          <t>Total stock value at cost</t>
        </is>
      </c>
      <c r="E60" s="28">
        <f>N56</f>
        <v/>
      </c>
      <c r="F60" s="11" t="inlineStr">
        <is>
          <t>This is the money sitting on your shelves. It is the single biggest number most small businesses never look at.</t>
        </is>
      </c>
    </row>
    <row r="61" ht="22" customHeight="1">
      <c r="A61" s="9" t="inlineStr">
        <is>
          <t>Value at selling price excluding VAT</t>
        </is>
      </c>
      <c r="E61" s="29">
        <f>O56</f>
        <v/>
      </c>
      <c r="F61" s="11" t="inlineStr">
        <is>
          <t>What the same stock is worth once it is sold, before VAT.</t>
        </is>
      </c>
    </row>
    <row r="62" ht="22" customHeight="1">
      <c r="A62" s="9" t="inlineStr">
        <is>
          <t>Gross profit sitting in stock</t>
        </is>
      </c>
      <c r="E62" s="30">
        <f>O56-N56</f>
        <v/>
      </c>
      <c r="F62" s="11" t="inlineStr">
        <is>
          <t>Selling value less cost value. It is not money yet.</t>
        </is>
      </c>
    </row>
    <row r="63" ht="22" customHeight="1">
      <c r="A63" s="9" t="inlineStr">
        <is>
          <t>Overall margin on the stock you hold</t>
        </is>
      </c>
      <c r="E63" s="31">
        <f>IF(O56=0,"",(O56-N56)/O56)</f>
        <v/>
      </c>
      <c r="F63" s="11" t="inlineStr">
        <is>
          <t>Gross profit as a share of the selling price. Compare it with what you believe your margin is.</t>
        </is>
      </c>
    </row>
    <row r="64" ht="22" customHeight="1">
      <c r="A64" s="9" t="inlineStr">
        <is>
          <t>Lines low on stock</t>
        </is>
      </c>
      <c r="E64" s="32">
        <f>COUNTIF(P16:P55,"Low stock")</f>
        <v/>
      </c>
      <c r="F64" s="11" t="inlineStr">
        <is>
          <t>At or below the reorder level you set. Order these.</t>
        </is>
      </c>
    </row>
    <row r="65" ht="22" customHeight="1">
      <c r="A65" s="9" t="inlineStr">
        <is>
          <t>Lines out of stock</t>
        </is>
      </c>
      <c r="E65" s="33">
        <f>COUNTIF(P16:P55,"Out of stock")</f>
        <v/>
      </c>
      <c r="F65" s="11" t="inlineStr">
        <is>
          <t>Nothing on hand. Every one of these is a sale you cannot make.</t>
        </is>
      </c>
    </row>
    <row r="67" ht="17.5" customHeight="1">
      <c r="A67" s="13" t="inlineStr">
        <is>
          <t>Note: cost price is what you pay the supplier before VAT. Selling price is what the customer pays, including VAT if you are registered. Keeping them on that basis is the only way the markup and margin columns mean anything.</t>
        </is>
      </c>
    </row>
    <row r="68" ht="29" customHeight="1">
      <c r="A68" s="13" t="inlineStr">
        <is>
          <t>Note: a registered VAT vendor claims the input VAT back on the purchase, so the stock is carried at cost excluding VAT. If you are not registered you cannot claim it, so your real cost is the full amount you paid including VAT, and that is the figure to type into the cost price column.</t>
        </is>
      </c>
    </row>
    <row r="69" ht="29" customHeight="1">
      <c r="A69" s="13" t="inlineStr">
        <is>
          <t>Note: keep this workbook, your supplier invoices and your stock count sheets for five years from the date you submit the return they support. That is the Tax Administration Act, sections 29 to 32. If SARS opens an audit, or you object to an assessment, you keep them until that is finished, even if it runs past five years.</t>
        </is>
      </c>
    </row>
    <row r="70" ht="17.5" customHeight="1">
      <c r="A70" s="13" t="inlineStr">
        <is>
          <t>Note: rates, thresholds and fees quoted in this template were correct on 09 August 2026. Confirm the current figures on sars.gov.za, cipc.co.za or labour.gov.za before you rely on them.</t>
        </is>
      </c>
    </row>
  </sheetData>
  <mergeCells count="31">
    <mergeCell ref="F64:P64"/>
    <mergeCell ref="A62:D62"/>
    <mergeCell ref="A8:P8"/>
    <mergeCell ref="F63:P63"/>
    <mergeCell ref="F65:P65"/>
    <mergeCell ref="F10:P10"/>
    <mergeCell ref="A63:D63"/>
    <mergeCell ref="A10:D10"/>
    <mergeCell ref="A68:P68"/>
    <mergeCell ref="A9:D9"/>
    <mergeCell ref="A13:P13"/>
    <mergeCell ref="F59:P59"/>
    <mergeCell ref="A67:P67"/>
    <mergeCell ref="A58:P58"/>
    <mergeCell ref="A64:D64"/>
    <mergeCell ref="A59:D59"/>
    <mergeCell ref="J5:P5"/>
    <mergeCell ref="A60:D60"/>
    <mergeCell ref="A61:D61"/>
    <mergeCell ref="A1:P1"/>
    <mergeCell ref="F62:P62"/>
    <mergeCell ref="A70:P70"/>
    <mergeCell ref="A69:P69"/>
    <mergeCell ref="A65:D65"/>
    <mergeCell ref="J6:P6"/>
    <mergeCell ref="F9:P9"/>
    <mergeCell ref="F61:P61"/>
    <mergeCell ref="J4:P4"/>
    <mergeCell ref="A12:P12"/>
    <mergeCell ref="F60:P60"/>
    <mergeCell ref="A2:P2"/>
  </mergeCells>
  <conditionalFormatting sqref="P16:P55">
    <cfRule type="cellIs" priority="1" operator="equal" dxfId="0">
      <formula>"Out of stock"</formula>
    </cfRule>
    <cfRule type="cellIs" priority="2" operator="equal" dxfId="1">
      <formula>"Low stock"</formula>
    </cfRule>
    <cfRule type="cellIs" priority="3" operator="equal" dxfId="2">
      <formula>"In stock"</formula>
    </cfRule>
  </conditionalFormatting>
  <conditionalFormatting sqref="M16:M55">
    <cfRule type="expression" priority="4" dxfId="0">
      <formula>AND($A16&lt;&gt;"",$K16&lt;&gt;"",$M16&lt;=$K16)</formula>
    </cfRule>
  </conditionalFormatting>
  <conditionalFormatting sqref="J16:J55">
    <cfRule type="cellIs" priority="5" operator="lessThan" dxfId="0">
      <formula>0</formula>
    </cfRule>
  </conditionalFormatting>
  <dataValidations count="3">
    <dataValidation sqref="E9" showDropDown="0" showInputMessage="1" showErrorMessage="1" allowBlank="1" errorTitle="Choose from the list" error="Pick one of the options in the dropdown." promptTitle="Select" prompt="Yes if you are a registered VAT vendor. No if you are not." type="list">
      <formula1>"Yes,No"</formula1>
    </dataValidation>
    <dataValidation sqref="C16:C55" showDropDown="0" showInputMessage="1" showErrorMessage="1" allowBlank="1" errorTitle="Choose from the list" error="Pick one of the options in the dropdown." promptTitle="Select" prompt="Pick the category this item belongs to." type="list">
      <formula1>"Stock for resale,Raw materials,Consumables,Packaging,Cleaning supplies,Spares and parts,Perishable goods,Other"</formula1>
    </dataValidation>
    <dataValidation sqref="D16:D55" showDropDown="0" showInputMessage="1" showErrorMessage="1" allowBlank="1" errorTitle="Choose from the list" error="Pick one of the options in the dropdown." promptTitle="Select" prompt="The unit you buy and sell this item in." type="list">
      <formula1>"Each,Box,Case,Pack,Kg,Gram,Litre,Millilitre,Metre,Roll,Bag,Hour"</formula1>
    </dataValidation>
  </dataValidations>
  <pageMargins left="0.5" right="0.5" top="0.6" bottom="0.6" header="0.5" footer="0.5"/>
  <pageSetup orientation="landscape" paperSize="9" fitToHeight="0" fitToWidth="1"/>
  <headerFooter>
    <oddHeader/>
    <oddFooter>&amp;C&amp;"Arial"&amp;8 &amp;K6B6870Powered by Digitise SA | digitisesa.co.za | Free for South African entrepreneurs&amp;R&amp;"Arial"&amp;8 &amp;K6B6870Page &amp;P of &amp;N</oddFooter>
    <evenHeader/>
    <evenFooter/>
    <firstHeader/>
    <firstFooter/>
  </headerFooter>
</worksheet>
</file>

<file path=xl/worksheets/sheet2.xml><?xml version="1.0" encoding="utf-8"?>
<worksheet xmlns="http://schemas.openxmlformats.org/spreadsheetml/2006/main">
  <sheetPr>
    <tabColor rgb="0021759B"/>
    <outlinePr summaryBelow="1" summaryRight="1"/>
    <pageSetUpPr fitToPage="1"/>
  </sheetPr>
  <dimension ref="A1:I83"/>
  <sheetViews>
    <sheetView showGridLines="0" workbookViewId="0">
      <pane ySplit="12" topLeftCell="A13" activePane="bottomLeft" state="frozen"/>
      <selection pane="bottomLeft" activeCell="A1" sqref="A1"/>
    </sheetView>
  </sheetViews>
  <sheetFormatPr baseColWidth="8" defaultRowHeight="15"/>
  <cols>
    <col width="13" customWidth="1" min="1" max="1"/>
    <col width="13" customWidth="1" min="2" max="2"/>
    <col width="30" customWidth="1" min="3" max="3"/>
    <col width="10" customWidth="1" min="4" max="4"/>
    <col width="10" customWidth="1" min="5" max="5"/>
    <col width="22" customWidth="1" min="6" max="6"/>
    <col width="26" customWidth="1" min="7" max="7"/>
    <col width="16" customWidth="1" min="8" max="8"/>
    <col width="15" customWidth="1" min="9" max="9"/>
  </cols>
  <sheetData>
    <row r="1" ht="26" customHeight="1">
      <c r="A1" s="1" t="inlineStr">
        <is>
          <t>STOCK MOVEMENTS</t>
        </is>
      </c>
    </row>
    <row r="2" ht="14" customHeight="1">
      <c r="A2" s="2" t="inlineStr">
        <is>
          <t>Every movement in and out, with a running balance for each item</t>
        </is>
      </c>
    </row>
    <row r="3" ht="4" customHeight="1">
      <c r="A3" s="3" t="n"/>
      <c r="B3" s="3" t="n"/>
      <c r="C3" s="3" t="n"/>
      <c r="D3" s="3" t="n"/>
      <c r="E3" s="3" t="n"/>
      <c r="F3" s="3" t="n"/>
      <c r="G3" s="3" t="n"/>
      <c r="H3" s="3" t="n"/>
      <c r="I3" s="3" t="n"/>
    </row>
    <row r="4" ht="15" customHeight="1">
      <c r="A4" s="4" t="inlineStr">
        <is>
          <t>[YOUR COMPANY NAME]</t>
        </is>
      </c>
      <c r="E4" s="5" t="inlineStr">
        <is>
          <t>[ Insert your logo in the space above ]</t>
        </is>
      </c>
    </row>
    <row r="5" ht="15" customHeight="1">
      <c r="A5" s="6" t="inlineStr">
        <is>
          <t>Reg No: [XXXX/XXXXXX/XX]</t>
        </is>
      </c>
      <c r="E5" s="5" t="inlineStr">
        <is>
          <t>VAT No: [4XXXXXXXXX] (if VAT registered)</t>
        </is>
      </c>
    </row>
    <row r="6" ht="15" customHeight="1">
      <c r="A6" s="6" t="inlineStr">
        <is>
          <t>[email@yourbusiness.co.za]</t>
        </is>
      </c>
      <c r="E6" s="5" t="inlineStr">
        <is>
          <t>[+27 XX XXX XXXX]</t>
        </is>
      </c>
    </row>
    <row r="8" ht="29" customHeight="1">
      <c r="A8" s="13" t="inlineStr">
        <is>
          <t>Note: How to use this sheet: type only in the white cells, which show in blue text. The shaded cells work themselves out, so leave them alone. Notes in grey italic are guidance and can be deleted before you send the document.</t>
        </is>
      </c>
    </row>
    <row r="9" ht="29" customHeight="1">
      <c r="A9" s="13" t="inlineStr">
        <is>
          <t>Note: type the item code exactly as it appears on the Stock list and the description fills itself in. Put the quantity in the In column or the Out column, not both. The balance column shows what is left of that item after this movement.</t>
        </is>
      </c>
    </row>
    <row r="10" ht="29" customHeight="1">
      <c r="A10" s="13" t="inlineStr">
        <is>
          <t>Note: book a purchase in, book a sale out, and book wastage, breakage, theft and own use out as well. If you only book purchases and sales, your stock figure will always be higher than what is really on the shelf.</t>
        </is>
      </c>
    </row>
    <row r="12" ht="34" customHeight="1">
      <c r="A12" s="14" t="inlineStr">
        <is>
          <t>DATE</t>
        </is>
      </c>
      <c r="B12" s="14" t="inlineStr">
        <is>
          <t>ITEM CODE</t>
        </is>
      </c>
      <c r="C12" s="14" t="inlineStr">
        <is>
          <t>DESCRIPTION</t>
        </is>
      </c>
      <c r="D12" s="14" t="inlineStr">
        <is>
          <t>IN</t>
        </is>
      </c>
      <c r="E12" s="14" t="inlineStr">
        <is>
          <t>OUT</t>
        </is>
      </c>
      <c r="F12" s="14" t="inlineStr">
        <is>
          <t>REASON</t>
        </is>
      </c>
      <c r="G12" s="14" t="inlineStr">
        <is>
          <t>REFERENCE OR NOTE</t>
        </is>
      </c>
      <c r="H12" s="14" t="inlineStr">
        <is>
          <t>BALANCE FOR THIS ITEM AFTER THIS MOVEMENT</t>
        </is>
      </c>
      <c r="I12" s="14" t="inlineStr">
        <is>
          <t>VALUE OF THE MOVEMENT AT COST</t>
        </is>
      </c>
    </row>
    <row r="13" ht="18" customHeight="1">
      <c r="A13" s="34" t="n"/>
      <c r="B13" s="15" t="n"/>
      <c r="C13" s="35">
        <f>IF(B13="","",IFERROR(VLOOKUP(B13,'Stock list'!A:B,2,FALSE),"Not on the stock list"))</f>
        <v/>
      </c>
      <c r="D13" s="20" t="n"/>
      <c r="E13" s="20" t="n"/>
      <c r="F13" s="15" t="n"/>
      <c r="G13" s="15" t="n"/>
      <c r="H13" s="21">
        <f>IF(B13="","",IFERROR(VLOOKUP(B13,'Stock list'!A:L,12,FALSE),0)+SUMIF(INDEX(B:B,13):B13,B13,INDEX(D:D,13):D13)-SUMIF(INDEX(B:B,13):B13,B13,INDEX(E:E,13):E13))</f>
        <v/>
      </c>
      <c r="I13" s="18">
        <f>IF(B13="","",IFERROR((N(D13)-N(E13))*VLOOKUP(B13,'Stock list'!A:F,6,FALSE),""))</f>
        <v/>
      </c>
    </row>
    <row r="14" ht="18" customHeight="1">
      <c r="A14" s="34" t="n"/>
      <c r="B14" s="15" t="n"/>
      <c r="C14" s="35">
        <f>IF(B14="","",IFERROR(VLOOKUP(B14,'Stock list'!A:B,2,FALSE),"Not on the stock list"))</f>
        <v/>
      </c>
      <c r="D14" s="20" t="n"/>
      <c r="E14" s="20" t="n"/>
      <c r="F14" s="15" t="n"/>
      <c r="G14" s="15" t="n"/>
      <c r="H14" s="21">
        <f>IF(B14="","",IFERROR(VLOOKUP(B14,'Stock list'!A:L,12,FALSE),0)+SUMIF(INDEX(B:B,13):B14,B14,INDEX(D:D,13):D14)-SUMIF(INDEX(B:B,13):B14,B14,INDEX(E:E,13):E14))</f>
        <v/>
      </c>
      <c r="I14" s="18">
        <f>IF(B14="","",IFERROR((N(D14)-N(E14))*VLOOKUP(B14,'Stock list'!A:F,6,FALSE),""))</f>
        <v/>
      </c>
    </row>
    <row r="15" ht="18" customHeight="1">
      <c r="A15" s="34" t="n"/>
      <c r="B15" s="15" t="n"/>
      <c r="C15" s="35">
        <f>IF(B15="","",IFERROR(VLOOKUP(B15,'Stock list'!A:B,2,FALSE),"Not on the stock list"))</f>
        <v/>
      </c>
      <c r="D15" s="20" t="n"/>
      <c r="E15" s="20" t="n"/>
      <c r="F15" s="15" t="n"/>
      <c r="G15" s="15" t="n"/>
      <c r="H15" s="21">
        <f>IF(B15="","",IFERROR(VLOOKUP(B15,'Stock list'!A:L,12,FALSE),0)+SUMIF(INDEX(B:B,13):B15,B15,INDEX(D:D,13):D15)-SUMIF(INDEX(B:B,13):B15,B15,INDEX(E:E,13):E15))</f>
        <v/>
      </c>
      <c r="I15" s="18">
        <f>IF(B15="","",IFERROR((N(D15)-N(E15))*VLOOKUP(B15,'Stock list'!A:F,6,FALSE),""))</f>
        <v/>
      </c>
    </row>
    <row r="16" ht="18" customHeight="1">
      <c r="A16" s="34" t="n"/>
      <c r="B16" s="15" t="n"/>
      <c r="C16" s="35">
        <f>IF(B16="","",IFERROR(VLOOKUP(B16,'Stock list'!A:B,2,FALSE),"Not on the stock list"))</f>
        <v/>
      </c>
      <c r="D16" s="20" t="n"/>
      <c r="E16" s="20" t="n"/>
      <c r="F16" s="15" t="n"/>
      <c r="G16" s="15" t="n"/>
      <c r="H16" s="21">
        <f>IF(B16="","",IFERROR(VLOOKUP(B16,'Stock list'!A:L,12,FALSE),0)+SUMIF(INDEX(B:B,13):B16,B16,INDEX(D:D,13):D16)-SUMIF(INDEX(B:B,13):B16,B16,INDEX(E:E,13):E16))</f>
        <v/>
      </c>
      <c r="I16" s="18">
        <f>IF(B16="","",IFERROR((N(D16)-N(E16))*VLOOKUP(B16,'Stock list'!A:F,6,FALSE),""))</f>
        <v/>
      </c>
    </row>
    <row r="17" ht="18" customHeight="1">
      <c r="A17" s="34" t="n"/>
      <c r="B17" s="15" t="n"/>
      <c r="C17" s="35">
        <f>IF(B17="","",IFERROR(VLOOKUP(B17,'Stock list'!A:B,2,FALSE),"Not on the stock list"))</f>
        <v/>
      </c>
      <c r="D17" s="20" t="n"/>
      <c r="E17" s="20" t="n"/>
      <c r="F17" s="15" t="n"/>
      <c r="G17" s="15" t="n"/>
      <c r="H17" s="21">
        <f>IF(B17="","",IFERROR(VLOOKUP(B17,'Stock list'!A:L,12,FALSE),0)+SUMIF(INDEX(B:B,13):B17,B17,INDEX(D:D,13):D17)-SUMIF(INDEX(B:B,13):B17,B17,INDEX(E:E,13):E17))</f>
        <v/>
      </c>
      <c r="I17" s="18">
        <f>IF(B17="","",IFERROR((N(D17)-N(E17))*VLOOKUP(B17,'Stock list'!A:F,6,FALSE),""))</f>
        <v/>
      </c>
    </row>
    <row r="18" ht="18" customHeight="1">
      <c r="A18" s="34" t="n"/>
      <c r="B18" s="15" t="n"/>
      <c r="C18" s="35">
        <f>IF(B18="","",IFERROR(VLOOKUP(B18,'Stock list'!A:B,2,FALSE),"Not on the stock list"))</f>
        <v/>
      </c>
      <c r="D18" s="20" t="n"/>
      <c r="E18" s="20" t="n"/>
      <c r="F18" s="15" t="n"/>
      <c r="G18" s="15" t="n"/>
      <c r="H18" s="21">
        <f>IF(B18="","",IFERROR(VLOOKUP(B18,'Stock list'!A:L,12,FALSE),0)+SUMIF(INDEX(B:B,13):B18,B18,INDEX(D:D,13):D18)-SUMIF(INDEX(B:B,13):B18,B18,INDEX(E:E,13):E18))</f>
        <v/>
      </c>
      <c r="I18" s="18">
        <f>IF(B18="","",IFERROR((N(D18)-N(E18))*VLOOKUP(B18,'Stock list'!A:F,6,FALSE),""))</f>
        <v/>
      </c>
    </row>
    <row r="19" ht="18" customHeight="1">
      <c r="A19" s="34" t="n"/>
      <c r="B19" s="15" t="n"/>
      <c r="C19" s="35">
        <f>IF(B19="","",IFERROR(VLOOKUP(B19,'Stock list'!A:B,2,FALSE),"Not on the stock list"))</f>
        <v/>
      </c>
      <c r="D19" s="20" t="n"/>
      <c r="E19" s="20" t="n"/>
      <c r="F19" s="15" t="n"/>
      <c r="G19" s="15" t="n"/>
      <c r="H19" s="21">
        <f>IF(B19="","",IFERROR(VLOOKUP(B19,'Stock list'!A:L,12,FALSE),0)+SUMIF(INDEX(B:B,13):B19,B19,INDEX(D:D,13):D19)-SUMIF(INDEX(B:B,13):B19,B19,INDEX(E:E,13):E19))</f>
        <v/>
      </c>
      <c r="I19" s="18">
        <f>IF(B19="","",IFERROR((N(D19)-N(E19))*VLOOKUP(B19,'Stock list'!A:F,6,FALSE),""))</f>
        <v/>
      </c>
    </row>
    <row r="20" ht="18" customHeight="1">
      <c r="A20" s="34" t="n"/>
      <c r="B20" s="15" t="n"/>
      <c r="C20" s="35">
        <f>IF(B20="","",IFERROR(VLOOKUP(B20,'Stock list'!A:B,2,FALSE),"Not on the stock list"))</f>
        <v/>
      </c>
      <c r="D20" s="20" t="n"/>
      <c r="E20" s="20" t="n"/>
      <c r="F20" s="15" t="n"/>
      <c r="G20" s="15" t="n"/>
      <c r="H20" s="21">
        <f>IF(B20="","",IFERROR(VLOOKUP(B20,'Stock list'!A:L,12,FALSE),0)+SUMIF(INDEX(B:B,13):B20,B20,INDEX(D:D,13):D20)-SUMIF(INDEX(B:B,13):B20,B20,INDEX(E:E,13):E20))</f>
        <v/>
      </c>
      <c r="I20" s="18">
        <f>IF(B20="","",IFERROR((N(D20)-N(E20))*VLOOKUP(B20,'Stock list'!A:F,6,FALSE),""))</f>
        <v/>
      </c>
    </row>
    <row r="21" ht="18" customHeight="1">
      <c r="A21" s="34" t="n"/>
      <c r="B21" s="15" t="n"/>
      <c r="C21" s="35">
        <f>IF(B21="","",IFERROR(VLOOKUP(B21,'Stock list'!A:B,2,FALSE),"Not on the stock list"))</f>
        <v/>
      </c>
      <c r="D21" s="20" t="n"/>
      <c r="E21" s="20" t="n"/>
      <c r="F21" s="15" t="n"/>
      <c r="G21" s="15" t="n"/>
      <c r="H21" s="21">
        <f>IF(B21="","",IFERROR(VLOOKUP(B21,'Stock list'!A:L,12,FALSE),0)+SUMIF(INDEX(B:B,13):B21,B21,INDEX(D:D,13):D21)-SUMIF(INDEX(B:B,13):B21,B21,INDEX(E:E,13):E21))</f>
        <v/>
      </c>
      <c r="I21" s="18">
        <f>IF(B21="","",IFERROR((N(D21)-N(E21))*VLOOKUP(B21,'Stock list'!A:F,6,FALSE),""))</f>
        <v/>
      </c>
    </row>
    <row r="22" ht="18" customHeight="1">
      <c r="A22" s="34" t="n"/>
      <c r="B22" s="15" t="n"/>
      <c r="C22" s="35">
        <f>IF(B22="","",IFERROR(VLOOKUP(B22,'Stock list'!A:B,2,FALSE),"Not on the stock list"))</f>
        <v/>
      </c>
      <c r="D22" s="20" t="n"/>
      <c r="E22" s="20" t="n"/>
      <c r="F22" s="15" t="n"/>
      <c r="G22" s="15" t="n"/>
      <c r="H22" s="21">
        <f>IF(B22="","",IFERROR(VLOOKUP(B22,'Stock list'!A:L,12,FALSE),0)+SUMIF(INDEX(B:B,13):B22,B22,INDEX(D:D,13):D22)-SUMIF(INDEX(B:B,13):B22,B22,INDEX(E:E,13):E22))</f>
        <v/>
      </c>
      <c r="I22" s="18">
        <f>IF(B22="","",IFERROR((N(D22)-N(E22))*VLOOKUP(B22,'Stock list'!A:F,6,FALSE),""))</f>
        <v/>
      </c>
    </row>
    <row r="23" ht="18" customHeight="1">
      <c r="A23" s="34" t="n"/>
      <c r="B23" s="15" t="n"/>
      <c r="C23" s="35">
        <f>IF(B23="","",IFERROR(VLOOKUP(B23,'Stock list'!A:B,2,FALSE),"Not on the stock list"))</f>
        <v/>
      </c>
      <c r="D23" s="20" t="n"/>
      <c r="E23" s="20" t="n"/>
      <c r="F23" s="15" t="n"/>
      <c r="G23" s="15" t="n"/>
      <c r="H23" s="21">
        <f>IF(B23="","",IFERROR(VLOOKUP(B23,'Stock list'!A:L,12,FALSE),0)+SUMIF(INDEX(B:B,13):B23,B23,INDEX(D:D,13):D23)-SUMIF(INDEX(B:B,13):B23,B23,INDEX(E:E,13):E23))</f>
        <v/>
      </c>
      <c r="I23" s="18">
        <f>IF(B23="","",IFERROR((N(D23)-N(E23))*VLOOKUP(B23,'Stock list'!A:F,6,FALSE),""))</f>
        <v/>
      </c>
    </row>
    <row r="24" ht="18" customHeight="1">
      <c r="A24" s="34" t="n"/>
      <c r="B24" s="15" t="n"/>
      <c r="C24" s="35">
        <f>IF(B24="","",IFERROR(VLOOKUP(B24,'Stock list'!A:B,2,FALSE),"Not on the stock list"))</f>
        <v/>
      </c>
      <c r="D24" s="20" t="n"/>
      <c r="E24" s="20" t="n"/>
      <c r="F24" s="15" t="n"/>
      <c r="G24" s="15" t="n"/>
      <c r="H24" s="21">
        <f>IF(B24="","",IFERROR(VLOOKUP(B24,'Stock list'!A:L,12,FALSE),0)+SUMIF(INDEX(B:B,13):B24,B24,INDEX(D:D,13):D24)-SUMIF(INDEX(B:B,13):B24,B24,INDEX(E:E,13):E24))</f>
        <v/>
      </c>
      <c r="I24" s="18">
        <f>IF(B24="","",IFERROR((N(D24)-N(E24))*VLOOKUP(B24,'Stock list'!A:F,6,FALSE),""))</f>
        <v/>
      </c>
    </row>
    <row r="25" ht="18" customHeight="1">
      <c r="A25" s="34" t="n"/>
      <c r="B25" s="15" t="n"/>
      <c r="C25" s="35">
        <f>IF(B25="","",IFERROR(VLOOKUP(B25,'Stock list'!A:B,2,FALSE),"Not on the stock list"))</f>
        <v/>
      </c>
      <c r="D25" s="20" t="n"/>
      <c r="E25" s="20" t="n"/>
      <c r="F25" s="15" t="n"/>
      <c r="G25" s="15" t="n"/>
      <c r="H25" s="21">
        <f>IF(B25="","",IFERROR(VLOOKUP(B25,'Stock list'!A:L,12,FALSE),0)+SUMIF(INDEX(B:B,13):B25,B25,INDEX(D:D,13):D25)-SUMIF(INDEX(B:B,13):B25,B25,INDEX(E:E,13):E25))</f>
        <v/>
      </c>
      <c r="I25" s="18">
        <f>IF(B25="","",IFERROR((N(D25)-N(E25))*VLOOKUP(B25,'Stock list'!A:F,6,FALSE),""))</f>
        <v/>
      </c>
    </row>
    <row r="26" ht="18" customHeight="1">
      <c r="A26" s="34" t="n"/>
      <c r="B26" s="15" t="n"/>
      <c r="C26" s="35">
        <f>IF(B26="","",IFERROR(VLOOKUP(B26,'Stock list'!A:B,2,FALSE),"Not on the stock list"))</f>
        <v/>
      </c>
      <c r="D26" s="20" t="n"/>
      <c r="E26" s="20" t="n"/>
      <c r="F26" s="15" t="n"/>
      <c r="G26" s="15" t="n"/>
      <c r="H26" s="21">
        <f>IF(B26="","",IFERROR(VLOOKUP(B26,'Stock list'!A:L,12,FALSE),0)+SUMIF(INDEX(B:B,13):B26,B26,INDEX(D:D,13):D26)-SUMIF(INDEX(B:B,13):B26,B26,INDEX(E:E,13):E26))</f>
        <v/>
      </c>
      <c r="I26" s="18">
        <f>IF(B26="","",IFERROR((N(D26)-N(E26))*VLOOKUP(B26,'Stock list'!A:F,6,FALSE),""))</f>
        <v/>
      </c>
    </row>
    <row r="27" ht="18" customHeight="1">
      <c r="A27" s="34" t="n"/>
      <c r="B27" s="15" t="n"/>
      <c r="C27" s="35">
        <f>IF(B27="","",IFERROR(VLOOKUP(B27,'Stock list'!A:B,2,FALSE),"Not on the stock list"))</f>
        <v/>
      </c>
      <c r="D27" s="20" t="n"/>
      <c r="E27" s="20" t="n"/>
      <c r="F27" s="15" t="n"/>
      <c r="G27" s="15" t="n"/>
      <c r="H27" s="21">
        <f>IF(B27="","",IFERROR(VLOOKUP(B27,'Stock list'!A:L,12,FALSE),0)+SUMIF(INDEX(B:B,13):B27,B27,INDEX(D:D,13):D27)-SUMIF(INDEX(B:B,13):B27,B27,INDEX(E:E,13):E27))</f>
        <v/>
      </c>
      <c r="I27" s="18">
        <f>IF(B27="","",IFERROR((N(D27)-N(E27))*VLOOKUP(B27,'Stock list'!A:F,6,FALSE),""))</f>
        <v/>
      </c>
    </row>
    <row r="28" ht="18" customHeight="1">
      <c r="A28" s="34" t="n"/>
      <c r="B28" s="15" t="n"/>
      <c r="C28" s="35">
        <f>IF(B28="","",IFERROR(VLOOKUP(B28,'Stock list'!A:B,2,FALSE),"Not on the stock list"))</f>
        <v/>
      </c>
      <c r="D28" s="20" t="n"/>
      <c r="E28" s="20" t="n"/>
      <c r="F28" s="15" t="n"/>
      <c r="G28" s="15" t="n"/>
      <c r="H28" s="21">
        <f>IF(B28="","",IFERROR(VLOOKUP(B28,'Stock list'!A:L,12,FALSE),0)+SUMIF(INDEX(B:B,13):B28,B28,INDEX(D:D,13):D28)-SUMIF(INDEX(B:B,13):B28,B28,INDEX(E:E,13):E28))</f>
        <v/>
      </c>
      <c r="I28" s="18">
        <f>IF(B28="","",IFERROR((N(D28)-N(E28))*VLOOKUP(B28,'Stock list'!A:F,6,FALSE),""))</f>
        <v/>
      </c>
    </row>
    <row r="29" ht="18" customHeight="1">
      <c r="A29" s="34" t="n"/>
      <c r="B29" s="15" t="n"/>
      <c r="C29" s="35">
        <f>IF(B29="","",IFERROR(VLOOKUP(B29,'Stock list'!A:B,2,FALSE),"Not on the stock list"))</f>
        <v/>
      </c>
      <c r="D29" s="20" t="n"/>
      <c r="E29" s="20" t="n"/>
      <c r="F29" s="15" t="n"/>
      <c r="G29" s="15" t="n"/>
      <c r="H29" s="21">
        <f>IF(B29="","",IFERROR(VLOOKUP(B29,'Stock list'!A:L,12,FALSE),0)+SUMIF(INDEX(B:B,13):B29,B29,INDEX(D:D,13):D29)-SUMIF(INDEX(B:B,13):B29,B29,INDEX(E:E,13):E29))</f>
        <v/>
      </c>
      <c r="I29" s="18">
        <f>IF(B29="","",IFERROR((N(D29)-N(E29))*VLOOKUP(B29,'Stock list'!A:F,6,FALSE),""))</f>
        <v/>
      </c>
    </row>
    <row r="30" ht="18" customHeight="1">
      <c r="A30" s="34" t="n"/>
      <c r="B30" s="15" t="n"/>
      <c r="C30" s="35">
        <f>IF(B30="","",IFERROR(VLOOKUP(B30,'Stock list'!A:B,2,FALSE),"Not on the stock list"))</f>
        <v/>
      </c>
      <c r="D30" s="20" t="n"/>
      <c r="E30" s="20" t="n"/>
      <c r="F30" s="15" t="n"/>
      <c r="G30" s="15" t="n"/>
      <c r="H30" s="21">
        <f>IF(B30="","",IFERROR(VLOOKUP(B30,'Stock list'!A:L,12,FALSE),0)+SUMIF(INDEX(B:B,13):B30,B30,INDEX(D:D,13):D30)-SUMIF(INDEX(B:B,13):B30,B30,INDEX(E:E,13):E30))</f>
        <v/>
      </c>
      <c r="I30" s="18">
        <f>IF(B30="","",IFERROR((N(D30)-N(E30))*VLOOKUP(B30,'Stock list'!A:F,6,FALSE),""))</f>
        <v/>
      </c>
    </row>
    <row r="31" ht="18" customHeight="1">
      <c r="A31" s="34" t="n"/>
      <c r="B31" s="15" t="n"/>
      <c r="C31" s="35">
        <f>IF(B31="","",IFERROR(VLOOKUP(B31,'Stock list'!A:B,2,FALSE),"Not on the stock list"))</f>
        <v/>
      </c>
      <c r="D31" s="20" t="n"/>
      <c r="E31" s="20" t="n"/>
      <c r="F31" s="15" t="n"/>
      <c r="G31" s="15" t="n"/>
      <c r="H31" s="21">
        <f>IF(B31="","",IFERROR(VLOOKUP(B31,'Stock list'!A:L,12,FALSE),0)+SUMIF(INDEX(B:B,13):B31,B31,INDEX(D:D,13):D31)-SUMIF(INDEX(B:B,13):B31,B31,INDEX(E:E,13):E31))</f>
        <v/>
      </c>
      <c r="I31" s="18">
        <f>IF(B31="","",IFERROR((N(D31)-N(E31))*VLOOKUP(B31,'Stock list'!A:F,6,FALSE),""))</f>
        <v/>
      </c>
    </row>
    <row r="32" ht="18" customHeight="1">
      <c r="A32" s="34" t="n"/>
      <c r="B32" s="15" t="n"/>
      <c r="C32" s="35">
        <f>IF(B32="","",IFERROR(VLOOKUP(B32,'Stock list'!A:B,2,FALSE),"Not on the stock list"))</f>
        <v/>
      </c>
      <c r="D32" s="20" t="n"/>
      <c r="E32" s="20" t="n"/>
      <c r="F32" s="15" t="n"/>
      <c r="G32" s="15" t="n"/>
      <c r="H32" s="21">
        <f>IF(B32="","",IFERROR(VLOOKUP(B32,'Stock list'!A:L,12,FALSE),0)+SUMIF(INDEX(B:B,13):B32,B32,INDEX(D:D,13):D32)-SUMIF(INDEX(B:B,13):B32,B32,INDEX(E:E,13):E32))</f>
        <v/>
      </c>
      <c r="I32" s="18">
        <f>IF(B32="","",IFERROR((N(D32)-N(E32))*VLOOKUP(B32,'Stock list'!A:F,6,FALSE),""))</f>
        <v/>
      </c>
    </row>
    <row r="33" ht="18" customHeight="1">
      <c r="A33" s="34" t="n"/>
      <c r="B33" s="15" t="n"/>
      <c r="C33" s="35">
        <f>IF(B33="","",IFERROR(VLOOKUP(B33,'Stock list'!A:B,2,FALSE),"Not on the stock list"))</f>
        <v/>
      </c>
      <c r="D33" s="20" t="n"/>
      <c r="E33" s="20" t="n"/>
      <c r="F33" s="15" t="n"/>
      <c r="G33" s="15" t="n"/>
      <c r="H33" s="21">
        <f>IF(B33="","",IFERROR(VLOOKUP(B33,'Stock list'!A:L,12,FALSE),0)+SUMIF(INDEX(B:B,13):B33,B33,INDEX(D:D,13):D33)-SUMIF(INDEX(B:B,13):B33,B33,INDEX(E:E,13):E33))</f>
        <v/>
      </c>
      <c r="I33" s="18">
        <f>IF(B33="","",IFERROR((N(D33)-N(E33))*VLOOKUP(B33,'Stock list'!A:F,6,FALSE),""))</f>
        <v/>
      </c>
    </row>
    <row r="34" ht="18" customHeight="1">
      <c r="A34" s="34" t="n"/>
      <c r="B34" s="15" t="n"/>
      <c r="C34" s="35">
        <f>IF(B34="","",IFERROR(VLOOKUP(B34,'Stock list'!A:B,2,FALSE),"Not on the stock list"))</f>
        <v/>
      </c>
      <c r="D34" s="20" t="n"/>
      <c r="E34" s="20" t="n"/>
      <c r="F34" s="15" t="n"/>
      <c r="G34" s="15" t="n"/>
      <c r="H34" s="21">
        <f>IF(B34="","",IFERROR(VLOOKUP(B34,'Stock list'!A:L,12,FALSE),0)+SUMIF(INDEX(B:B,13):B34,B34,INDEX(D:D,13):D34)-SUMIF(INDEX(B:B,13):B34,B34,INDEX(E:E,13):E34))</f>
        <v/>
      </c>
      <c r="I34" s="18">
        <f>IF(B34="","",IFERROR((N(D34)-N(E34))*VLOOKUP(B34,'Stock list'!A:F,6,FALSE),""))</f>
        <v/>
      </c>
    </row>
    <row r="35" ht="18" customHeight="1">
      <c r="A35" s="34" t="n"/>
      <c r="B35" s="15" t="n"/>
      <c r="C35" s="35">
        <f>IF(B35="","",IFERROR(VLOOKUP(B35,'Stock list'!A:B,2,FALSE),"Not on the stock list"))</f>
        <v/>
      </c>
      <c r="D35" s="20" t="n"/>
      <c r="E35" s="20" t="n"/>
      <c r="F35" s="15" t="n"/>
      <c r="G35" s="15" t="n"/>
      <c r="H35" s="21">
        <f>IF(B35="","",IFERROR(VLOOKUP(B35,'Stock list'!A:L,12,FALSE),0)+SUMIF(INDEX(B:B,13):B35,B35,INDEX(D:D,13):D35)-SUMIF(INDEX(B:B,13):B35,B35,INDEX(E:E,13):E35))</f>
        <v/>
      </c>
      <c r="I35" s="18">
        <f>IF(B35="","",IFERROR((N(D35)-N(E35))*VLOOKUP(B35,'Stock list'!A:F,6,FALSE),""))</f>
        <v/>
      </c>
    </row>
    <row r="36" ht="18" customHeight="1">
      <c r="A36" s="34" t="n"/>
      <c r="B36" s="15" t="n"/>
      <c r="C36" s="35">
        <f>IF(B36="","",IFERROR(VLOOKUP(B36,'Stock list'!A:B,2,FALSE),"Not on the stock list"))</f>
        <v/>
      </c>
      <c r="D36" s="20" t="n"/>
      <c r="E36" s="20" t="n"/>
      <c r="F36" s="15" t="n"/>
      <c r="G36" s="15" t="n"/>
      <c r="H36" s="21">
        <f>IF(B36="","",IFERROR(VLOOKUP(B36,'Stock list'!A:L,12,FALSE),0)+SUMIF(INDEX(B:B,13):B36,B36,INDEX(D:D,13):D36)-SUMIF(INDEX(B:B,13):B36,B36,INDEX(E:E,13):E36))</f>
        <v/>
      </c>
      <c r="I36" s="18">
        <f>IF(B36="","",IFERROR((N(D36)-N(E36))*VLOOKUP(B36,'Stock list'!A:F,6,FALSE),""))</f>
        <v/>
      </c>
    </row>
    <row r="37" ht="18" customHeight="1">
      <c r="A37" s="34" t="n"/>
      <c r="B37" s="15" t="n"/>
      <c r="C37" s="35">
        <f>IF(B37="","",IFERROR(VLOOKUP(B37,'Stock list'!A:B,2,FALSE),"Not on the stock list"))</f>
        <v/>
      </c>
      <c r="D37" s="20" t="n"/>
      <c r="E37" s="20" t="n"/>
      <c r="F37" s="15" t="n"/>
      <c r="G37" s="15" t="n"/>
      <c r="H37" s="21">
        <f>IF(B37="","",IFERROR(VLOOKUP(B37,'Stock list'!A:L,12,FALSE),0)+SUMIF(INDEX(B:B,13):B37,B37,INDEX(D:D,13):D37)-SUMIF(INDEX(B:B,13):B37,B37,INDEX(E:E,13):E37))</f>
        <v/>
      </c>
      <c r="I37" s="18">
        <f>IF(B37="","",IFERROR((N(D37)-N(E37))*VLOOKUP(B37,'Stock list'!A:F,6,FALSE),""))</f>
        <v/>
      </c>
    </row>
    <row r="38" ht="18" customHeight="1">
      <c r="A38" s="34" t="n"/>
      <c r="B38" s="15" t="n"/>
      <c r="C38" s="35">
        <f>IF(B38="","",IFERROR(VLOOKUP(B38,'Stock list'!A:B,2,FALSE),"Not on the stock list"))</f>
        <v/>
      </c>
      <c r="D38" s="20" t="n"/>
      <c r="E38" s="20" t="n"/>
      <c r="F38" s="15" t="n"/>
      <c r="G38" s="15" t="n"/>
      <c r="H38" s="21">
        <f>IF(B38="","",IFERROR(VLOOKUP(B38,'Stock list'!A:L,12,FALSE),0)+SUMIF(INDEX(B:B,13):B38,B38,INDEX(D:D,13):D38)-SUMIF(INDEX(B:B,13):B38,B38,INDEX(E:E,13):E38))</f>
        <v/>
      </c>
      <c r="I38" s="18">
        <f>IF(B38="","",IFERROR((N(D38)-N(E38))*VLOOKUP(B38,'Stock list'!A:F,6,FALSE),""))</f>
        <v/>
      </c>
    </row>
    <row r="39" ht="18" customHeight="1">
      <c r="A39" s="34" t="n"/>
      <c r="B39" s="15" t="n"/>
      <c r="C39" s="35">
        <f>IF(B39="","",IFERROR(VLOOKUP(B39,'Stock list'!A:B,2,FALSE),"Not on the stock list"))</f>
        <v/>
      </c>
      <c r="D39" s="20" t="n"/>
      <c r="E39" s="20" t="n"/>
      <c r="F39" s="15" t="n"/>
      <c r="G39" s="15" t="n"/>
      <c r="H39" s="21">
        <f>IF(B39="","",IFERROR(VLOOKUP(B39,'Stock list'!A:L,12,FALSE),0)+SUMIF(INDEX(B:B,13):B39,B39,INDEX(D:D,13):D39)-SUMIF(INDEX(B:B,13):B39,B39,INDEX(E:E,13):E39))</f>
        <v/>
      </c>
      <c r="I39" s="18">
        <f>IF(B39="","",IFERROR((N(D39)-N(E39))*VLOOKUP(B39,'Stock list'!A:F,6,FALSE),""))</f>
        <v/>
      </c>
    </row>
    <row r="40" ht="18" customHeight="1">
      <c r="A40" s="34" t="n"/>
      <c r="B40" s="15" t="n"/>
      <c r="C40" s="35">
        <f>IF(B40="","",IFERROR(VLOOKUP(B40,'Stock list'!A:B,2,FALSE),"Not on the stock list"))</f>
        <v/>
      </c>
      <c r="D40" s="20" t="n"/>
      <c r="E40" s="20" t="n"/>
      <c r="F40" s="15" t="n"/>
      <c r="G40" s="15" t="n"/>
      <c r="H40" s="21">
        <f>IF(B40="","",IFERROR(VLOOKUP(B40,'Stock list'!A:L,12,FALSE),0)+SUMIF(INDEX(B:B,13):B40,B40,INDEX(D:D,13):D40)-SUMIF(INDEX(B:B,13):B40,B40,INDEX(E:E,13):E40))</f>
        <v/>
      </c>
      <c r="I40" s="18">
        <f>IF(B40="","",IFERROR((N(D40)-N(E40))*VLOOKUP(B40,'Stock list'!A:F,6,FALSE),""))</f>
        <v/>
      </c>
    </row>
    <row r="41" ht="18" customHeight="1">
      <c r="A41" s="34" t="n"/>
      <c r="B41" s="15" t="n"/>
      <c r="C41" s="35">
        <f>IF(B41="","",IFERROR(VLOOKUP(B41,'Stock list'!A:B,2,FALSE),"Not on the stock list"))</f>
        <v/>
      </c>
      <c r="D41" s="20" t="n"/>
      <c r="E41" s="20" t="n"/>
      <c r="F41" s="15" t="n"/>
      <c r="G41" s="15" t="n"/>
      <c r="H41" s="21">
        <f>IF(B41="","",IFERROR(VLOOKUP(B41,'Stock list'!A:L,12,FALSE),0)+SUMIF(INDEX(B:B,13):B41,B41,INDEX(D:D,13):D41)-SUMIF(INDEX(B:B,13):B41,B41,INDEX(E:E,13):E41))</f>
        <v/>
      </c>
      <c r="I41" s="18">
        <f>IF(B41="","",IFERROR((N(D41)-N(E41))*VLOOKUP(B41,'Stock list'!A:F,6,FALSE),""))</f>
        <v/>
      </c>
    </row>
    <row r="42" ht="18" customHeight="1">
      <c r="A42" s="34" t="n"/>
      <c r="B42" s="15" t="n"/>
      <c r="C42" s="35">
        <f>IF(B42="","",IFERROR(VLOOKUP(B42,'Stock list'!A:B,2,FALSE),"Not on the stock list"))</f>
        <v/>
      </c>
      <c r="D42" s="20" t="n"/>
      <c r="E42" s="20" t="n"/>
      <c r="F42" s="15" t="n"/>
      <c r="G42" s="15" t="n"/>
      <c r="H42" s="21">
        <f>IF(B42="","",IFERROR(VLOOKUP(B42,'Stock list'!A:L,12,FALSE),0)+SUMIF(INDEX(B:B,13):B42,B42,INDEX(D:D,13):D42)-SUMIF(INDEX(B:B,13):B42,B42,INDEX(E:E,13):E42))</f>
        <v/>
      </c>
      <c r="I42" s="18">
        <f>IF(B42="","",IFERROR((N(D42)-N(E42))*VLOOKUP(B42,'Stock list'!A:F,6,FALSE),""))</f>
        <v/>
      </c>
    </row>
    <row r="43" ht="18" customHeight="1">
      <c r="A43" s="34" t="n"/>
      <c r="B43" s="15" t="n"/>
      <c r="C43" s="35">
        <f>IF(B43="","",IFERROR(VLOOKUP(B43,'Stock list'!A:B,2,FALSE),"Not on the stock list"))</f>
        <v/>
      </c>
      <c r="D43" s="20" t="n"/>
      <c r="E43" s="20" t="n"/>
      <c r="F43" s="15" t="n"/>
      <c r="G43" s="15" t="n"/>
      <c r="H43" s="21">
        <f>IF(B43="","",IFERROR(VLOOKUP(B43,'Stock list'!A:L,12,FALSE),0)+SUMIF(INDEX(B:B,13):B43,B43,INDEX(D:D,13):D43)-SUMIF(INDEX(B:B,13):B43,B43,INDEX(E:E,13):E43))</f>
        <v/>
      </c>
      <c r="I43" s="18">
        <f>IF(B43="","",IFERROR((N(D43)-N(E43))*VLOOKUP(B43,'Stock list'!A:F,6,FALSE),""))</f>
        <v/>
      </c>
    </row>
    <row r="44" ht="18" customHeight="1">
      <c r="A44" s="34" t="n"/>
      <c r="B44" s="15" t="n"/>
      <c r="C44" s="35">
        <f>IF(B44="","",IFERROR(VLOOKUP(B44,'Stock list'!A:B,2,FALSE),"Not on the stock list"))</f>
        <v/>
      </c>
      <c r="D44" s="20" t="n"/>
      <c r="E44" s="20" t="n"/>
      <c r="F44" s="15" t="n"/>
      <c r="G44" s="15" t="n"/>
      <c r="H44" s="21">
        <f>IF(B44="","",IFERROR(VLOOKUP(B44,'Stock list'!A:L,12,FALSE),0)+SUMIF(INDEX(B:B,13):B44,B44,INDEX(D:D,13):D44)-SUMIF(INDEX(B:B,13):B44,B44,INDEX(E:E,13):E44))</f>
        <v/>
      </c>
      <c r="I44" s="18">
        <f>IF(B44="","",IFERROR((N(D44)-N(E44))*VLOOKUP(B44,'Stock list'!A:F,6,FALSE),""))</f>
        <v/>
      </c>
    </row>
    <row r="45" ht="18" customHeight="1">
      <c r="A45" s="34" t="n"/>
      <c r="B45" s="15" t="n"/>
      <c r="C45" s="35">
        <f>IF(B45="","",IFERROR(VLOOKUP(B45,'Stock list'!A:B,2,FALSE),"Not on the stock list"))</f>
        <v/>
      </c>
      <c r="D45" s="20" t="n"/>
      <c r="E45" s="20" t="n"/>
      <c r="F45" s="15" t="n"/>
      <c r="G45" s="15" t="n"/>
      <c r="H45" s="21">
        <f>IF(B45="","",IFERROR(VLOOKUP(B45,'Stock list'!A:L,12,FALSE),0)+SUMIF(INDEX(B:B,13):B45,B45,INDEX(D:D,13):D45)-SUMIF(INDEX(B:B,13):B45,B45,INDEX(E:E,13):E45))</f>
        <v/>
      </c>
      <c r="I45" s="18">
        <f>IF(B45="","",IFERROR((N(D45)-N(E45))*VLOOKUP(B45,'Stock list'!A:F,6,FALSE),""))</f>
        <v/>
      </c>
    </row>
    <row r="46" ht="18" customHeight="1">
      <c r="A46" s="34" t="n"/>
      <c r="B46" s="15" t="n"/>
      <c r="C46" s="35">
        <f>IF(B46="","",IFERROR(VLOOKUP(B46,'Stock list'!A:B,2,FALSE),"Not on the stock list"))</f>
        <v/>
      </c>
      <c r="D46" s="20" t="n"/>
      <c r="E46" s="20" t="n"/>
      <c r="F46" s="15" t="n"/>
      <c r="G46" s="15" t="n"/>
      <c r="H46" s="21">
        <f>IF(B46="","",IFERROR(VLOOKUP(B46,'Stock list'!A:L,12,FALSE),0)+SUMIF(INDEX(B:B,13):B46,B46,INDEX(D:D,13):D46)-SUMIF(INDEX(B:B,13):B46,B46,INDEX(E:E,13):E46))</f>
        <v/>
      </c>
      <c r="I46" s="18">
        <f>IF(B46="","",IFERROR((N(D46)-N(E46))*VLOOKUP(B46,'Stock list'!A:F,6,FALSE),""))</f>
        <v/>
      </c>
    </row>
    <row r="47" ht="18" customHeight="1">
      <c r="A47" s="34" t="n"/>
      <c r="B47" s="15" t="n"/>
      <c r="C47" s="35">
        <f>IF(B47="","",IFERROR(VLOOKUP(B47,'Stock list'!A:B,2,FALSE),"Not on the stock list"))</f>
        <v/>
      </c>
      <c r="D47" s="20" t="n"/>
      <c r="E47" s="20" t="n"/>
      <c r="F47" s="15" t="n"/>
      <c r="G47" s="15" t="n"/>
      <c r="H47" s="21">
        <f>IF(B47="","",IFERROR(VLOOKUP(B47,'Stock list'!A:L,12,FALSE),0)+SUMIF(INDEX(B:B,13):B47,B47,INDEX(D:D,13):D47)-SUMIF(INDEX(B:B,13):B47,B47,INDEX(E:E,13):E47))</f>
        <v/>
      </c>
      <c r="I47" s="18">
        <f>IF(B47="","",IFERROR((N(D47)-N(E47))*VLOOKUP(B47,'Stock list'!A:F,6,FALSE),""))</f>
        <v/>
      </c>
    </row>
    <row r="48" ht="18" customHeight="1">
      <c r="A48" s="34" t="n"/>
      <c r="B48" s="15" t="n"/>
      <c r="C48" s="35">
        <f>IF(B48="","",IFERROR(VLOOKUP(B48,'Stock list'!A:B,2,FALSE),"Not on the stock list"))</f>
        <v/>
      </c>
      <c r="D48" s="20" t="n"/>
      <c r="E48" s="20" t="n"/>
      <c r="F48" s="15" t="n"/>
      <c r="G48" s="15" t="n"/>
      <c r="H48" s="21">
        <f>IF(B48="","",IFERROR(VLOOKUP(B48,'Stock list'!A:L,12,FALSE),0)+SUMIF(INDEX(B:B,13):B48,B48,INDEX(D:D,13):D48)-SUMIF(INDEX(B:B,13):B48,B48,INDEX(E:E,13):E48))</f>
        <v/>
      </c>
      <c r="I48" s="18">
        <f>IF(B48="","",IFERROR((N(D48)-N(E48))*VLOOKUP(B48,'Stock list'!A:F,6,FALSE),""))</f>
        <v/>
      </c>
    </row>
    <row r="49" ht="18" customHeight="1">
      <c r="A49" s="34" t="n"/>
      <c r="B49" s="15" t="n"/>
      <c r="C49" s="35">
        <f>IF(B49="","",IFERROR(VLOOKUP(B49,'Stock list'!A:B,2,FALSE),"Not on the stock list"))</f>
        <v/>
      </c>
      <c r="D49" s="20" t="n"/>
      <c r="E49" s="20" t="n"/>
      <c r="F49" s="15" t="n"/>
      <c r="G49" s="15" t="n"/>
      <c r="H49" s="21">
        <f>IF(B49="","",IFERROR(VLOOKUP(B49,'Stock list'!A:L,12,FALSE),0)+SUMIF(INDEX(B:B,13):B49,B49,INDEX(D:D,13):D49)-SUMIF(INDEX(B:B,13):B49,B49,INDEX(E:E,13):E49))</f>
        <v/>
      </c>
      <c r="I49" s="18">
        <f>IF(B49="","",IFERROR((N(D49)-N(E49))*VLOOKUP(B49,'Stock list'!A:F,6,FALSE),""))</f>
        <v/>
      </c>
    </row>
    <row r="50" ht="18" customHeight="1">
      <c r="A50" s="34" t="n"/>
      <c r="B50" s="15" t="n"/>
      <c r="C50" s="35">
        <f>IF(B50="","",IFERROR(VLOOKUP(B50,'Stock list'!A:B,2,FALSE),"Not on the stock list"))</f>
        <v/>
      </c>
      <c r="D50" s="20" t="n"/>
      <c r="E50" s="20" t="n"/>
      <c r="F50" s="15" t="n"/>
      <c r="G50" s="15" t="n"/>
      <c r="H50" s="21">
        <f>IF(B50="","",IFERROR(VLOOKUP(B50,'Stock list'!A:L,12,FALSE),0)+SUMIF(INDEX(B:B,13):B50,B50,INDEX(D:D,13):D50)-SUMIF(INDEX(B:B,13):B50,B50,INDEX(E:E,13):E50))</f>
        <v/>
      </c>
      <c r="I50" s="18">
        <f>IF(B50="","",IFERROR((N(D50)-N(E50))*VLOOKUP(B50,'Stock list'!A:F,6,FALSE),""))</f>
        <v/>
      </c>
    </row>
    <row r="51" ht="18" customHeight="1">
      <c r="A51" s="34" t="n"/>
      <c r="B51" s="15" t="n"/>
      <c r="C51" s="35">
        <f>IF(B51="","",IFERROR(VLOOKUP(B51,'Stock list'!A:B,2,FALSE),"Not on the stock list"))</f>
        <v/>
      </c>
      <c r="D51" s="20" t="n"/>
      <c r="E51" s="20" t="n"/>
      <c r="F51" s="15" t="n"/>
      <c r="G51" s="15" t="n"/>
      <c r="H51" s="21">
        <f>IF(B51="","",IFERROR(VLOOKUP(B51,'Stock list'!A:L,12,FALSE),0)+SUMIF(INDEX(B:B,13):B51,B51,INDEX(D:D,13):D51)-SUMIF(INDEX(B:B,13):B51,B51,INDEX(E:E,13):E51))</f>
        <v/>
      </c>
      <c r="I51" s="18">
        <f>IF(B51="","",IFERROR((N(D51)-N(E51))*VLOOKUP(B51,'Stock list'!A:F,6,FALSE),""))</f>
        <v/>
      </c>
    </row>
    <row r="52" ht="18" customHeight="1">
      <c r="A52" s="34" t="n"/>
      <c r="B52" s="15" t="n"/>
      <c r="C52" s="35">
        <f>IF(B52="","",IFERROR(VLOOKUP(B52,'Stock list'!A:B,2,FALSE),"Not on the stock list"))</f>
        <v/>
      </c>
      <c r="D52" s="20" t="n"/>
      <c r="E52" s="20" t="n"/>
      <c r="F52" s="15" t="n"/>
      <c r="G52" s="15" t="n"/>
      <c r="H52" s="21">
        <f>IF(B52="","",IFERROR(VLOOKUP(B52,'Stock list'!A:L,12,FALSE),0)+SUMIF(INDEX(B:B,13):B52,B52,INDEX(D:D,13):D52)-SUMIF(INDEX(B:B,13):B52,B52,INDEX(E:E,13):E52))</f>
        <v/>
      </c>
      <c r="I52" s="18">
        <f>IF(B52="","",IFERROR((N(D52)-N(E52))*VLOOKUP(B52,'Stock list'!A:F,6,FALSE),""))</f>
        <v/>
      </c>
    </row>
    <row r="53" ht="18" customHeight="1">
      <c r="A53" s="34" t="n"/>
      <c r="B53" s="15" t="n"/>
      <c r="C53" s="35">
        <f>IF(B53="","",IFERROR(VLOOKUP(B53,'Stock list'!A:B,2,FALSE),"Not on the stock list"))</f>
        <v/>
      </c>
      <c r="D53" s="20" t="n"/>
      <c r="E53" s="20" t="n"/>
      <c r="F53" s="15" t="n"/>
      <c r="G53" s="15" t="n"/>
      <c r="H53" s="21">
        <f>IF(B53="","",IFERROR(VLOOKUP(B53,'Stock list'!A:L,12,FALSE),0)+SUMIF(INDEX(B:B,13):B53,B53,INDEX(D:D,13):D53)-SUMIF(INDEX(B:B,13):B53,B53,INDEX(E:E,13):E53))</f>
        <v/>
      </c>
      <c r="I53" s="18">
        <f>IF(B53="","",IFERROR((N(D53)-N(E53))*VLOOKUP(B53,'Stock list'!A:F,6,FALSE),""))</f>
        <v/>
      </c>
    </row>
    <row r="54" ht="18" customHeight="1">
      <c r="A54" s="34" t="n"/>
      <c r="B54" s="15" t="n"/>
      <c r="C54" s="35">
        <f>IF(B54="","",IFERROR(VLOOKUP(B54,'Stock list'!A:B,2,FALSE),"Not on the stock list"))</f>
        <v/>
      </c>
      <c r="D54" s="20" t="n"/>
      <c r="E54" s="20" t="n"/>
      <c r="F54" s="15" t="n"/>
      <c r="G54" s="15" t="n"/>
      <c r="H54" s="21">
        <f>IF(B54="","",IFERROR(VLOOKUP(B54,'Stock list'!A:L,12,FALSE),0)+SUMIF(INDEX(B:B,13):B54,B54,INDEX(D:D,13):D54)-SUMIF(INDEX(B:B,13):B54,B54,INDEX(E:E,13):E54))</f>
        <v/>
      </c>
      <c r="I54" s="18">
        <f>IF(B54="","",IFERROR((N(D54)-N(E54))*VLOOKUP(B54,'Stock list'!A:F,6,FALSE),""))</f>
        <v/>
      </c>
    </row>
    <row r="55" ht="18" customHeight="1">
      <c r="A55" s="34" t="n"/>
      <c r="B55" s="15" t="n"/>
      <c r="C55" s="35">
        <f>IF(B55="","",IFERROR(VLOOKUP(B55,'Stock list'!A:B,2,FALSE),"Not on the stock list"))</f>
        <v/>
      </c>
      <c r="D55" s="20" t="n"/>
      <c r="E55" s="20" t="n"/>
      <c r="F55" s="15" t="n"/>
      <c r="G55" s="15" t="n"/>
      <c r="H55" s="21">
        <f>IF(B55="","",IFERROR(VLOOKUP(B55,'Stock list'!A:L,12,FALSE),0)+SUMIF(INDEX(B:B,13):B55,B55,INDEX(D:D,13):D55)-SUMIF(INDEX(B:B,13):B55,B55,INDEX(E:E,13):E55))</f>
        <v/>
      </c>
      <c r="I55" s="18">
        <f>IF(B55="","",IFERROR((N(D55)-N(E55))*VLOOKUP(B55,'Stock list'!A:F,6,FALSE),""))</f>
        <v/>
      </c>
    </row>
    <row r="56" ht="18" customHeight="1">
      <c r="A56" s="34" t="n"/>
      <c r="B56" s="15" t="n"/>
      <c r="C56" s="35">
        <f>IF(B56="","",IFERROR(VLOOKUP(B56,'Stock list'!A:B,2,FALSE),"Not on the stock list"))</f>
        <v/>
      </c>
      <c r="D56" s="20" t="n"/>
      <c r="E56" s="20" t="n"/>
      <c r="F56" s="15" t="n"/>
      <c r="G56" s="15" t="n"/>
      <c r="H56" s="21">
        <f>IF(B56="","",IFERROR(VLOOKUP(B56,'Stock list'!A:L,12,FALSE),0)+SUMIF(INDEX(B:B,13):B56,B56,INDEX(D:D,13):D56)-SUMIF(INDEX(B:B,13):B56,B56,INDEX(E:E,13):E56))</f>
        <v/>
      </c>
      <c r="I56" s="18">
        <f>IF(B56="","",IFERROR((N(D56)-N(E56))*VLOOKUP(B56,'Stock list'!A:F,6,FALSE),""))</f>
        <v/>
      </c>
    </row>
    <row r="57" ht="18" customHeight="1">
      <c r="A57" s="34" t="n"/>
      <c r="B57" s="15" t="n"/>
      <c r="C57" s="35">
        <f>IF(B57="","",IFERROR(VLOOKUP(B57,'Stock list'!A:B,2,FALSE),"Not on the stock list"))</f>
        <v/>
      </c>
      <c r="D57" s="20" t="n"/>
      <c r="E57" s="20" t="n"/>
      <c r="F57" s="15" t="n"/>
      <c r="G57" s="15" t="n"/>
      <c r="H57" s="21">
        <f>IF(B57="","",IFERROR(VLOOKUP(B57,'Stock list'!A:L,12,FALSE),0)+SUMIF(INDEX(B:B,13):B57,B57,INDEX(D:D,13):D57)-SUMIF(INDEX(B:B,13):B57,B57,INDEX(E:E,13):E57))</f>
        <v/>
      </c>
      <c r="I57" s="18">
        <f>IF(B57="","",IFERROR((N(D57)-N(E57))*VLOOKUP(B57,'Stock list'!A:F,6,FALSE),""))</f>
        <v/>
      </c>
    </row>
    <row r="58" ht="18" customHeight="1">
      <c r="A58" s="34" t="n"/>
      <c r="B58" s="15" t="n"/>
      <c r="C58" s="35">
        <f>IF(B58="","",IFERROR(VLOOKUP(B58,'Stock list'!A:B,2,FALSE),"Not on the stock list"))</f>
        <v/>
      </c>
      <c r="D58" s="20" t="n"/>
      <c r="E58" s="20" t="n"/>
      <c r="F58" s="15" t="n"/>
      <c r="G58" s="15" t="n"/>
      <c r="H58" s="21">
        <f>IF(B58="","",IFERROR(VLOOKUP(B58,'Stock list'!A:L,12,FALSE),0)+SUMIF(INDEX(B:B,13):B58,B58,INDEX(D:D,13):D58)-SUMIF(INDEX(B:B,13):B58,B58,INDEX(E:E,13):E58))</f>
        <v/>
      </c>
      <c r="I58" s="18">
        <f>IF(B58="","",IFERROR((N(D58)-N(E58))*VLOOKUP(B58,'Stock list'!A:F,6,FALSE),""))</f>
        <v/>
      </c>
    </row>
    <row r="59" ht="18" customHeight="1">
      <c r="A59" s="34" t="n"/>
      <c r="B59" s="15" t="n"/>
      <c r="C59" s="35">
        <f>IF(B59="","",IFERROR(VLOOKUP(B59,'Stock list'!A:B,2,FALSE),"Not on the stock list"))</f>
        <v/>
      </c>
      <c r="D59" s="20" t="n"/>
      <c r="E59" s="20" t="n"/>
      <c r="F59" s="15" t="n"/>
      <c r="G59" s="15" t="n"/>
      <c r="H59" s="21">
        <f>IF(B59="","",IFERROR(VLOOKUP(B59,'Stock list'!A:L,12,FALSE),0)+SUMIF(INDEX(B:B,13):B59,B59,INDEX(D:D,13):D59)-SUMIF(INDEX(B:B,13):B59,B59,INDEX(E:E,13):E59))</f>
        <v/>
      </c>
      <c r="I59" s="18">
        <f>IF(B59="","",IFERROR((N(D59)-N(E59))*VLOOKUP(B59,'Stock list'!A:F,6,FALSE),""))</f>
        <v/>
      </c>
    </row>
    <row r="60" ht="18" customHeight="1">
      <c r="A60" s="34" t="n"/>
      <c r="B60" s="15" t="n"/>
      <c r="C60" s="35">
        <f>IF(B60="","",IFERROR(VLOOKUP(B60,'Stock list'!A:B,2,FALSE),"Not on the stock list"))</f>
        <v/>
      </c>
      <c r="D60" s="20" t="n"/>
      <c r="E60" s="20" t="n"/>
      <c r="F60" s="15" t="n"/>
      <c r="G60" s="15" t="n"/>
      <c r="H60" s="21">
        <f>IF(B60="","",IFERROR(VLOOKUP(B60,'Stock list'!A:L,12,FALSE),0)+SUMIF(INDEX(B:B,13):B60,B60,INDEX(D:D,13):D60)-SUMIF(INDEX(B:B,13):B60,B60,INDEX(E:E,13):E60))</f>
        <v/>
      </c>
      <c r="I60" s="18">
        <f>IF(B60="","",IFERROR((N(D60)-N(E60))*VLOOKUP(B60,'Stock list'!A:F,6,FALSE),""))</f>
        <v/>
      </c>
    </row>
    <row r="61" ht="18" customHeight="1">
      <c r="A61" s="34" t="n"/>
      <c r="B61" s="15" t="n"/>
      <c r="C61" s="35">
        <f>IF(B61="","",IFERROR(VLOOKUP(B61,'Stock list'!A:B,2,FALSE),"Not on the stock list"))</f>
        <v/>
      </c>
      <c r="D61" s="20" t="n"/>
      <c r="E61" s="20" t="n"/>
      <c r="F61" s="15" t="n"/>
      <c r="G61" s="15" t="n"/>
      <c r="H61" s="21">
        <f>IF(B61="","",IFERROR(VLOOKUP(B61,'Stock list'!A:L,12,FALSE),0)+SUMIF(INDEX(B:B,13):B61,B61,INDEX(D:D,13):D61)-SUMIF(INDEX(B:B,13):B61,B61,INDEX(E:E,13):E61))</f>
        <v/>
      </c>
      <c r="I61" s="18">
        <f>IF(B61="","",IFERROR((N(D61)-N(E61))*VLOOKUP(B61,'Stock list'!A:F,6,FALSE),""))</f>
        <v/>
      </c>
    </row>
    <row r="62" ht="18" customHeight="1">
      <c r="A62" s="34" t="n"/>
      <c r="B62" s="15" t="n"/>
      <c r="C62" s="35">
        <f>IF(B62="","",IFERROR(VLOOKUP(B62,'Stock list'!A:B,2,FALSE),"Not on the stock list"))</f>
        <v/>
      </c>
      <c r="D62" s="20" t="n"/>
      <c r="E62" s="20" t="n"/>
      <c r="F62" s="15" t="n"/>
      <c r="G62" s="15" t="n"/>
      <c r="H62" s="21">
        <f>IF(B62="","",IFERROR(VLOOKUP(B62,'Stock list'!A:L,12,FALSE),0)+SUMIF(INDEX(B:B,13):B62,B62,INDEX(D:D,13):D62)-SUMIF(INDEX(B:B,13):B62,B62,INDEX(E:E,13):E62))</f>
        <v/>
      </c>
      <c r="I62" s="18">
        <f>IF(B62="","",IFERROR((N(D62)-N(E62))*VLOOKUP(B62,'Stock list'!A:F,6,FALSE),""))</f>
        <v/>
      </c>
    </row>
    <row r="63" ht="18" customHeight="1">
      <c r="A63" s="34" t="n"/>
      <c r="B63" s="15" t="n"/>
      <c r="C63" s="35">
        <f>IF(B63="","",IFERROR(VLOOKUP(B63,'Stock list'!A:B,2,FALSE),"Not on the stock list"))</f>
        <v/>
      </c>
      <c r="D63" s="20" t="n"/>
      <c r="E63" s="20" t="n"/>
      <c r="F63" s="15" t="n"/>
      <c r="G63" s="15" t="n"/>
      <c r="H63" s="21">
        <f>IF(B63="","",IFERROR(VLOOKUP(B63,'Stock list'!A:L,12,FALSE),0)+SUMIF(INDEX(B:B,13):B63,B63,INDEX(D:D,13):D63)-SUMIF(INDEX(B:B,13):B63,B63,INDEX(E:E,13):E63))</f>
        <v/>
      </c>
      <c r="I63" s="18">
        <f>IF(B63="","",IFERROR((N(D63)-N(E63))*VLOOKUP(B63,'Stock list'!A:F,6,FALSE),""))</f>
        <v/>
      </c>
    </row>
    <row r="64" ht="18" customHeight="1">
      <c r="A64" s="34" t="n"/>
      <c r="B64" s="15" t="n"/>
      <c r="C64" s="35">
        <f>IF(B64="","",IFERROR(VLOOKUP(B64,'Stock list'!A:B,2,FALSE),"Not on the stock list"))</f>
        <v/>
      </c>
      <c r="D64" s="20" t="n"/>
      <c r="E64" s="20" t="n"/>
      <c r="F64" s="15" t="n"/>
      <c r="G64" s="15" t="n"/>
      <c r="H64" s="21">
        <f>IF(B64="","",IFERROR(VLOOKUP(B64,'Stock list'!A:L,12,FALSE),0)+SUMIF(INDEX(B:B,13):B64,B64,INDEX(D:D,13):D64)-SUMIF(INDEX(B:B,13):B64,B64,INDEX(E:E,13):E64))</f>
        <v/>
      </c>
      <c r="I64" s="18">
        <f>IF(B64="","",IFERROR((N(D64)-N(E64))*VLOOKUP(B64,'Stock list'!A:F,6,FALSE),""))</f>
        <v/>
      </c>
    </row>
    <row r="65" ht="18" customHeight="1">
      <c r="A65" s="34" t="n"/>
      <c r="B65" s="15" t="n"/>
      <c r="C65" s="35">
        <f>IF(B65="","",IFERROR(VLOOKUP(B65,'Stock list'!A:B,2,FALSE),"Not on the stock list"))</f>
        <v/>
      </c>
      <c r="D65" s="20" t="n"/>
      <c r="E65" s="20" t="n"/>
      <c r="F65" s="15" t="n"/>
      <c r="G65" s="15" t="n"/>
      <c r="H65" s="21">
        <f>IF(B65="","",IFERROR(VLOOKUP(B65,'Stock list'!A:L,12,FALSE),0)+SUMIF(INDEX(B:B,13):B65,B65,INDEX(D:D,13):D65)-SUMIF(INDEX(B:B,13):B65,B65,INDEX(E:E,13):E65))</f>
        <v/>
      </c>
      <c r="I65" s="18">
        <f>IF(B65="","",IFERROR((N(D65)-N(E65))*VLOOKUP(B65,'Stock list'!A:F,6,FALSE),""))</f>
        <v/>
      </c>
    </row>
    <row r="66" ht="18" customHeight="1">
      <c r="A66" s="34" t="n"/>
      <c r="B66" s="15" t="n"/>
      <c r="C66" s="35">
        <f>IF(B66="","",IFERROR(VLOOKUP(B66,'Stock list'!A:B,2,FALSE),"Not on the stock list"))</f>
        <v/>
      </c>
      <c r="D66" s="20" t="n"/>
      <c r="E66" s="20" t="n"/>
      <c r="F66" s="15" t="n"/>
      <c r="G66" s="15" t="n"/>
      <c r="H66" s="21">
        <f>IF(B66="","",IFERROR(VLOOKUP(B66,'Stock list'!A:L,12,FALSE),0)+SUMIF(INDEX(B:B,13):B66,B66,INDEX(D:D,13):D66)-SUMIF(INDEX(B:B,13):B66,B66,INDEX(E:E,13):E66))</f>
        <v/>
      </c>
      <c r="I66" s="18">
        <f>IF(B66="","",IFERROR((N(D66)-N(E66))*VLOOKUP(B66,'Stock list'!A:F,6,FALSE),""))</f>
        <v/>
      </c>
    </row>
    <row r="67" ht="18" customHeight="1">
      <c r="A67" s="34" t="n"/>
      <c r="B67" s="15" t="n"/>
      <c r="C67" s="35">
        <f>IF(B67="","",IFERROR(VLOOKUP(B67,'Stock list'!A:B,2,FALSE),"Not on the stock list"))</f>
        <v/>
      </c>
      <c r="D67" s="20" t="n"/>
      <c r="E67" s="20" t="n"/>
      <c r="F67" s="15" t="n"/>
      <c r="G67" s="15" t="n"/>
      <c r="H67" s="21">
        <f>IF(B67="","",IFERROR(VLOOKUP(B67,'Stock list'!A:L,12,FALSE),0)+SUMIF(INDEX(B:B,13):B67,B67,INDEX(D:D,13):D67)-SUMIF(INDEX(B:B,13):B67,B67,INDEX(E:E,13):E67))</f>
        <v/>
      </c>
      <c r="I67" s="18">
        <f>IF(B67="","",IFERROR((N(D67)-N(E67))*VLOOKUP(B67,'Stock list'!A:F,6,FALSE),""))</f>
        <v/>
      </c>
    </row>
    <row r="68" ht="18" customHeight="1">
      <c r="A68" s="34" t="n"/>
      <c r="B68" s="15" t="n"/>
      <c r="C68" s="35">
        <f>IF(B68="","",IFERROR(VLOOKUP(B68,'Stock list'!A:B,2,FALSE),"Not on the stock list"))</f>
        <v/>
      </c>
      <c r="D68" s="20" t="n"/>
      <c r="E68" s="20" t="n"/>
      <c r="F68" s="15" t="n"/>
      <c r="G68" s="15" t="n"/>
      <c r="H68" s="21">
        <f>IF(B68="","",IFERROR(VLOOKUP(B68,'Stock list'!A:L,12,FALSE),0)+SUMIF(INDEX(B:B,13):B68,B68,INDEX(D:D,13):D68)-SUMIF(INDEX(B:B,13):B68,B68,INDEX(E:E,13):E68))</f>
        <v/>
      </c>
      <c r="I68" s="18">
        <f>IF(B68="","",IFERROR((N(D68)-N(E68))*VLOOKUP(B68,'Stock list'!A:F,6,FALSE),""))</f>
        <v/>
      </c>
    </row>
    <row r="69" ht="18" customHeight="1">
      <c r="A69" s="34" t="n"/>
      <c r="B69" s="15" t="n"/>
      <c r="C69" s="35">
        <f>IF(B69="","",IFERROR(VLOOKUP(B69,'Stock list'!A:B,2,FALSE),"Not on the stock list"))</f>
        <v/>
      </c>
      <c r="D69" s="20" t="n"/>
      <c r="E69" s="20" t="n"/>
      <c r="F69" s="15" t="n"/>
      <c r="G69" s="15" t="n"/>
      <c r="H69" s="21">
        <f>IF(B69="","",IFERROR(VLOOKUP(B69,'Stock list'!A:L,12,FALSE),0)+SUMIF(INDEX(B:B,13):B69,B69,INDEX(D:D,13):D69)-SUMIF(INDEX(B:B,13):B69,B69,INDEX(E:E,13):E69))</f>
        <v/>
      </c>
      <c r="I69" s="18">
        <f>IF(B69="","",IFERROR((N(D69)-N(E69))*VLOOKUP(B69,'Stock list'!A:F,6,FALSE),""))</f>
        <v/>
      </c>
    </row>
    <row r="70" ht="18" customHeight="1">
      <c r="A70" s="34" t="n"/>
      <c r="B70" s="15" t="n"/>
      <c r="C70" s="35">
        <f>IF(B70="","",IFERROR(VLOOKUP(B70,'Stock list'!A:B,2,FALSE),"Not on the stock list"))</f>
        <v/>
      </c>
      <c r="D70" s="20" t="n"/>
      <c r="E70" s="20" t="n"/>
      <c r="F70" s="15" t="n"/>
      <c r="G70" s="15" t="n"/>
      <c r="H70" s="21">
        <f>IF(B70="","",IFERROR(VLOOKUP(B70,'Stock list'!A:L,12,FALSE),0)+SUMIF(INDEX(B:B,13):B70,B70,INDEX(D:D,13):D70)-SUMIF(INDEX(B:B,13):B70,B70,INDEX(E:E,13):E70))</f>
        <v/>
      </c>
      <c r="I70" s="18">
        <f>IF(B70="","",IFERROR((N(D70)-N(E70))*VLOOKUP(B70,'Stock list'!A:F,6,FALSE),""))</f>
        <v/>
      </c>
    </row>
    <row r="71" ht="18" customHeight="1">
      <c r="A71" s="34" t="n"/>
      <c r="B71" s="15" t="n"/>
      <c r="C71" s="35">
        <f>IF(B71="","",IFERROR(VLOOKUP(B71,'Stock list'!A:B,2,FALSE),"Not on the stock list"))</f>
        <v/>
      </c>
      <c r="D71" s="20" t="n"/>
      <c r="E71" s="20" t="n"/>
      <c r="F71" s="15" t="n"/>
      <c r="G71" s="15" t="n"/>
      <c r="H71" s="21">
        <f>IF(B71="","",IFERROR(VLOOKUP(B71,'Stock list'!A:L,12,FALSE),0)+SUMIF(INDEX(B:B,13):B71,B71,INDEX(D:D,13):D71)-SUMIF(INDEX(B:B,13):B71,B71,INDEX(E:E,13):E71))</f>
        <v/>
      </c>
      <c r="I71" s="18">
        <f>IF(B71="","",IFERROR((N(D71)-N(E71))*VLOOKUP(B71,'Stock list'!A:F,6,FALSE),""))</f>
        <v/>
      </c>
    </row>
    <row r="72" ht="18" customHeight="1">
      <c r="A72" s="34" t="n"/>
      <c r="B72" s="15" t="n"/>
      <c r="C72" s="35">
        <f>IF(B72="","",IFERROR(VLOOKUP(B72,'Stock list'!A:B,2,FALSE),"Not on the stock list"))</f>
        <v/>
      </c>
      <c r="D72" s="20" t="n"/>
      <c r="E72" s="20" t="n"/>
      <c r="F72" s="15" t="n"/>
      <c r="G72" s="15" t="n"/>
      <c r="H72" s="21">
        <f>IF(B72="","",IFERROR(VLOOKUP(B72,'Stock list'!A:L,12,FALSE),0)+SUMIF(INDEX(B:B,13):B72,B72,INDEX(D:D,13):D72)-SUMIF(INDEX(B:B,13):B72,B72,INDEX(E:E,13):E72))</f>
        <v/>
      </c>
      <c r="I72" s="18">
        <f>IF(B72="","",IFERROR((N(D72)-N(E72))*VLOOKUP(B72,'Stock list'!A:F,6,FALSE),""))</f>
        <v/>
      </c>
    </row>
    <row r="73" ht="22" customHeight="1">
      <c r="A73" s="23" t="inlineStr">
        <is>
          <t>TOTALS FOR THE PERIOD</t>
        </is>
      </c>
      <c r="B73" s="36" t="n"/>
      <c r="C73" s="36" t="n"/>
      <c r="D73" s="25">
        <f>SUM(D13:D72)</f>
        <v/>
      </c>
      <c r="E73" s="25">
        <f>SUM(E13:E72)</f>
        <v/>
      </c>
      <c r="F73" s="24" t="n"/>
      <c r="G73" s="24" t="n"/>
      <c r="H73" s="24" t="n"/>
      <c r="I73" s="26">
        <f>SUM(I13:I72)</f>
        <v/>
      </c>
    </row>
    <row r="75" ht="22" customHeight="1">
      <c r="A75" s="7" t="inlineStr">
        <is>
          <t>WHAT THE REASONS ARE TELLING YOU</t>
        </is>
      </c>
      <c r="B75" s="8" t="n"/>
      <c r="C75" s="8" t="n"/>
      <c r="D75" s="8" t="n"/>
      <c r="E75" s="8" t="n"/>
      <c r="F75" s="8" t="n"/>
      <c r="G75" s="8" t="n"/>
      <c r="H75" s="8" t="n"/>
      <c r="I75" s="8" t="n"/>
    </row>
    <row r="76" ht="26" customHeight="1">
      <c r="A76" s="9" t="inlineStr">
        <is>
          <t>Wastage</t>
        </is>
      </c>
      <c r="C76" s="37">
        <f>SUMIF(F13:F72,"Wastage",E13:E72)</f>
        <v/>
      </c>
      <c r="D76" s="11" t="inlineStr">
        <is>
          <t>Stock that expired, spoiled or was thrown away. High wastage usually means you are buying too much at a time, or your cold chain failed.</t>
        </is>
      </c>
    </row>
    <row r="77" ht="26" customHeight="1">
      <c r="A77" s="9" t="inlineStr">
        <is>
          <t>Breakage</t>
        </is>
      </c>
      <c r="C77" s="37">
        <f>SUMIF(F13:F72,"Breakage",E13:E72)</f>
        <v/>
      </c>
      <c r="D77" s="11" t="inlineStr">
        <is>
          <t>Handling and storage. Look at how stock is stacked, moved and packed.</t>
        </is>
      </c>
    </row>
    <row r="78" ht="26" customHeight="1">
      <c r="A78" s="9" t="inlineStr">
        <is>
          <t>Theft</t>
        </is>
      </c>
      <c r="C78" s="37">
        <f>SUMIF(F13:F72,"Theft",E13:E72)</f>
        <v/>
      </c>
      <c r="D78" s="11" t="inlineStr">
        <is>
          <t>Recorded losses. What you never see is the part that does not get recorded, which is why the stock count matters.</t>
        </is>
      </c>
    </row>
    <row r="79" ht="26" customHeight="1">
      <c r="A79" s="9" t="inlineStr">
        <is>
          <t>Own use</t>
        </is>
      </c>
      <c r="C79" s="37">
        <f>SUMIF(F13:F72,"Own use",E13:E72)</f>
        <v/>
      </c>
      <c r="D79" s="11" t="inlineStr">
        <is>
          <t>Stock you or your staff took. It is still a cost, and for a VAT vendor taking stock for private use has VAT consequences. Ask your accountant.</t>
        </is>
      </c>
    </row>
    <row r="80" ht="26" customHeight="1">
      <c r="A80" s="9" t="inlineStr">
        <is>
          <t>Stock count adjustment</t>
        </is>
      </c>
      <c r="C80" s="37">
        <f>SUMIF(F13:F72,"Stock count adjustment",E13:E72)</f>
        <v/>
      </c>
      <c r="D80" s="11" t="inlineStr">
        <is>
          <t>Written off after a physical count. A large adjustment means the loss happened somewhere you are not recording it.</t>
        </is>
      </c>
    </row>
    <row r="82" ht="29" customHeight="1">
      <c r="A82" s="13" t="inlineStr">
        <is>
          <t>Note: a return can go either way. A customer returning goods to you is an In. You returning goods to a supplier is an Out. Put the quantity in the right column and write which it was in the note.</t>
        </is>
      </c>
    </row>
    <row r="83" ht="40.5" customHeight="1">
      <c r="A83" s="13" t="inlineStr">
        <is>
          <t>Note: perishable stock and power: South Africa has had no load shedding since 16 May 2025, but localised load reduction still switches feeders off in the morning and evening peaks, and the load shedding stages remain the national contingency framework. If you hold anything refrigerated, book a spoiled batch out as wastage on the day, note the outage against it, and put your cold chain plan into template E4, the business continuity plan.</t>
        </is>
      </c>
    </row>
  </sheetData>
  <mergeCells count="22">
    <mergeCell ref="D77:I77"/>
    <mergeCell ref="D76:I76"/>
    <mergeCell ref="A75:I75"/>
    <mergeCell ref="E5:I5"/>
    <mergeCell ref="A79:B79"/>
    <mergeCell ref="D78:I78"/>
    <mergeCell ref="A78:B78"/>
    <mergeCell ref="A2:I2"/>
    <mergeCell ref="E4:I4"/>
    <mergeCell ref="A8:I8"/>
    <mergeCell ref="A80:B80"/>
    <mergeCell ref="E6:I6"/>
    <mergeCell ref="A10:I10"/>
    <mergeCell ref="A76:B76"/>
    <mergeCell ref="D79:I79"/>
    <mergeCell ref="A9:I9"/>
    <mergeCell ref="A83:I83"/>
    <mergeCell ref="A73:C73"/>
    <mergeCell ref="A82:I82"/>
    <mergeCell ref="D80:I80"/>
    <mergeCell ref="A1:I1"/>
    <mergeCell ref="A77:B77"/>
  </mergeCells>
  <conditionalFormatting sqref="F13:F72">
    <cfRule type="expression" priority="1" dxfId="0">
      <formula>OR($F13="Wastage",$F13="Breakage",$F13="Theft")</formula>
    </cfRule>
  </conditionalFormatting>
  <conditionalFormatting sqref="H13:H72">
    <cfRule type="cellIs" priority="2" operator="lessThan" dxfId="0">
      <formula>0</formula>
    </cfRule>
  </conditionalFormatting>
  <dataValidations count="1">
    <dataValidation sqref="F13:F72" showDropDown="0" showInputMessage="1" showErrorMessage="1" allowBlank="1" errorTitle="Choose from the list" error="Pick one of the options in the dropdown." promptTitle="Select" prompt="Why the stock moved. Be honest, this is the column that teaches you something." type="list">
      <formula1>"Purchase,Sale,Return,Wastage,Breakage,Theft,Own use,Stock count adjustment"</formula1>
    </dataValidation>
  </dataValidations>
  <pageMargins left="0.5" right="0.5" top="0.6" bottom="0.6" header="0.5" footer="0.5"/>
  <pageSetup orientation="landscape" paperSize="9" fitToHeight="0" fitToWidth="1"/>
  <headerFooter>
    <oddHeader/>
    <oddFooter>&amp;C&amp;"Arial"&amp;8 &amp;K6B6870Powered by Digitise SA | digitisesa.co.za | Free for South African entrepreneurs&amp;R&amp;"Arial"&amp;8 &amp;K6B6870Page &amp;P of &amp;N</oddFooter>
    <evenHeader/>
    <evenFooter/>
    <firstHeader/>
    <firstFooter/>
  </headerFooter>
</worksheet>
</file>

<file path=xl/worksheets/sheet3.xml><?xml version="1.0" encoding="utf-8"?>
<worksheet xmlns="http://schemas.openxmlformats.org/spreadsheetml/2006/main">
  <sheetPr>
    <tabColor rgb="00191C4A"/>
    <outlinePr summaryBelow="1" summaryRight="1"/>
    <pageSetUpPr fitToPage="1"/>
  </sheetPr>
  <dimension ref="A1:L68"/>
  <sheetViews>
    <sheetView showGridLines="0" workbookViewId="0">
      <pane ySplit="16" topLeftCell="A17" activePane="bottomLeft" state="frozen"/>
      <selection pane="bottomLeft" activeCell="A1" sqref="A1"/>
    </sheetView>
  </sheetViews>
  <sheetFormatPr baseColWidth="8" defaultRowHeight="15"/>
  <cols>
    <col width="11" customWidth="1" min="1" max="1"/>
    <col width="28" customWidth="1" min="2" max="2"/>
    <col width="9" customWidth="1" min="3" max="3"/>
    <col width="13" customWidth="1" min="4" max="4"/>
    <col width="12" customWidth="1" min="5" max="5"/>
    <col width="12" customWidth="1" min="6" max="6"/>
    <col width="12" customWidth="1" min="7" max="7"/>
    <col width="14" customWidth="1" min="8" max="8"/>
    <col width="11" customWidth="1" min="9" max="9"/>
    <col width="14" customWidth="1" min="10" max="10"/>
    <col width="14" customWidth="1" min="11" max="11"/>
    <col width="18" customWidth="1" min="12" max="12"/>
  </cols>
  <sheetData>
    <row r="1" ht="26" customHeight="1">
      <c r="A1" s="1" t="inlineStr">
        <is>
          <t>PHYSICAL STOCK COUNT</t>
        </is>
      </c>
    </row>
    <row r="2" ht="14" customHeight="1">
      <c r="A2" s="2" t="inlineStr">
        <is>
          <t>Count what is actually there, then find out where the difference went</t>
        </is>
      </c>
    </row>
    <row r="3" ht="4" customHeight="1">
      <c r="A3" s="3" t="n"/>
      <c r="B3" s="3" t="n"/>
      <c r="C3" s="3" t="n"/>
      <c r="D3" s="3" t="n"/>
      <c r="E3" s="3" t="n"/>
      <c r="F3" s="3" t="n"/>
      <c r="G3" s="3" t="n"/>
      <c r="H3" s="3" t="n"/>
      <c r="I3" s="3" t="n"/>
      <c r="J3" s="3" t="n"/>
      <c r="K3" s="3" t="n"/>
      <c r="L3" s="3" t="n"/>
    </row>
    <row r="4" ht="15" customHeight="1">
      <c r="A4" s="4" t="inlineStr">
        <is>
          <t>[YOUR COMPANY NAME]</t>
        </is>
      </c>
      <c r="G4" s="5" t="inlineStr">
        <is>
          <t>[ Insert your logo in the space above ]</t>
        </is>
      </c>
    </row>
    <row r="5" ht="15" customHeight="1">
      <c r="A5" s="6" t="inlineStr">
        <is>
          <t>Reg No: [XXXX/XXXXXX/XX]</t>
        </is>
      </c>
      <c r="G5" s="5" t="inlineStr">
        <is>
          <t>VAT No: [4XXXXXXXXX] (if VAT registered)</t>
        </is>
      </c>
    </row>
    <row r="6" ht="15" customHeight="1">
      <c r="A6" s="6" t="inlineStr">
        <is>
          <t>[email@yourbusiness.co.za]</t>
        </is>
      </c>
      <c r="G6" s="5" t="inlineStr">
        <is>
          <t>[+27 XX XXX XXXX]</t>
        </is>
      </c>
    </row>
    <row r="8" ht="22" customHeight="1">
      <c r="A8" s="7" t="inlineStr">
        <is>
          <t>THIS COUNT</t>
        </is>
      </c>
      <c r="B8" s="8" t="n"/>
      <c r="C8" s="8" t="n"/>
      <c r="D8" s="8" t="n"/>
      <c r="E8" s="8" t="n"/>
      <c r="F8" s="8" t="n"/>
      <c r="G8" s="8" t="n"/>
      <c r="H8" s="8" t="n"/>
      <c r="I8" s="8" t="n"/>
      <c r="J8" s="8" t="n"/>
      <c r="K8" s="8" t="n"/>
      <c r="L8" s="8" t="n"/>
    </row>
    <row r="9" ht="24" customHeight="1">
      <c r="A9" s="9" t="inlineStr">
        <is>
          <t>Date of the count</t>
        </is>
      </c>
      <c r="D9" s="38" t="n"/>
      <c r="E9" s="11" t="inlineStr">
        <is>
          <t>Count on a day you are closed, or before you open. Counting while you trade guarantees a variance you cannot explain.</t>
        </is>
      </c>
    </row>
    <row r="10" ht="24" customHeight="1">
      <c r="A10" s="9" t="inlineStr">
        <is>
          <t>Counted by</t>
        </is>
      </c>
      <c r="D10" s="10" t="n"/>
      <c r="E10" s="11" t="inlineStr">
        <is>
          <t>Two people is better than one. The person who counts should not be the only person who controls the stock.</t>
        </is>
      </c>
    </row>
    <row r="11" ht="24" customHeight="1">
      <c r="A11" s="9" t="inlineStr">
        <is>
          <t>Tolerance, as a percentage of the expected quantity</t>
        </is>
      </c>
      <c r="D11" s="12" t="n">
        <v>0.02</v>
      </c>
      <c r="E11" s="11" t="inlineStr">
        <is>
          <t>Anything outside this is flagged for you to investigate. Two percent is a reasonable starting point. Tighten it for high value items.</t>
        </is>
      </c>
    </row>
    <row r="13" ht="29" customHeight="1">
      <c r="A13" s="13" t="inlineStr">
        <is>
          <t>Note: How to use this sheet: type only in the white cells, which show in blue text. The shaded cells work themselves out, so leave them alone. Notes in grey italic are guidance and can be deleted before you send the document.</t>
        </is>
      </c>
    </row>
    <row r="14" ht="17.5" customHeight="1">
      <c r="A14" s="13" t="inlineStr">
        <is>
          <t>Note: type the item code and everything else on the left fills itself in from the Stock list. You type only the counted quantity.</t>
        </is>
      </c>
    </row>
    <row r="16" ht="40" customHeight="1">
      <c r="A16" s="14" t="inlineStr">
        <is>
          <t>ITEM CODE</t>
        </is>
      </c>
      <c r="B16" s="14" t="inlineStr">
        <is>
          <t>DESCRIPTION</t>
        </is>
      </c>
      <c r="C16" s="14" t="inlineStr">
        <is>
          <t>UNIT</t>
        </is>
      </c>
      <c r="D16" s="14" t="inlineStr">
        <is>
          <t>COST PRICE EXCLUDING VAT</t>
        </is>
      </c>
      <c r="E16" s="14" t="inlineStr">
        <is>
          <t>EXPECTED QUANTITY</t>
        </is>
      </c>
      <c r="F16" s="14" t="inlineStr">
        <is>
          <t>COUNTED QUANTITY</t>
        </is>
      </c>
      <c r="G16" s="14" t="inlineStr">
        <is>
          <t>VARIANCE QUANTITY</t>
        </is>
      </c>
      <c r="H16" s="14" t="inlineStr">
        <is>
          <t>VARIANCE VALUE</t>
        </is>
      </c>
      <c r="I16" s="14" t="inlineStr">
        <is>
          <t>VARIANCE PERCENTAGE</t>
        </is>
      </c>
      <c r="J16" s="14" t="inlineStr">
        <is>
          <t>EXPECTED VALUE AT COST</t>
        </is>
      </c>
      <c r="K16" s="14" t="inlineStr">
        <is>
          <t>COUNTED VALUE AT COST</t>
        </is>
      </c>
      <c r="L16" s="14" t="inlineStr">
        <is>
          <t>STATUS</t>
        </is>
      </c>
    </row>
    <row r="17" ht="18" customHeight="1">
      <c r="A17" s="15" t="n"/>
      <c r="B17" s="35">
        <f>IF(A17="","",IFERROR(VLOOKUP(A17,'Stock list'!A:B,2,FALSE),"Not on the stock list"))</f>
        <v/>
      </c>
      <c r="C17" s="39">
        <f>IF(A17="","",IFERROR(VLOOKUP(A17,'Stock list'!A:D,4,FALSE),""))</f>
        <v/>
      </c>
      <c r="D17" s="18">
        <f>IF(A17="","",IFERROR(VLOOKUP(A17,'Stock list'!A:F,6,FALSE),""))</f>
        <v/>
      </c>
      <c r="E17" s="40">
        <f>IF(A17="","",IFERROR(VLOOKUP(A17,'Stock list'!A:M,13,FALSE),""))</f>
        <v/>
      </c>
      <c r="F17" s="20" t="n"/>
      <c r="G17" s="21">
        <f>IF(OR(A17="",F17=""),"",F17-E17)</f>
        <v/>
      </c>
      <c r="H17" s="41">
        <f>IF(OR(G17="",D17=""),"",G17*D17)</f>
        <v/>
      </c>
      <c r="I17" s="42">
        <f>IF(OR(G17="",E17="",E17=0),"",G17/E17)</f>
        <v/>
      </c>
      <c r="J17" s="18">
        <f>IF(OR(E17="",D17=""),"",E17*D17)</f>
        <v/>
      </c>
      <c r="K17" s="18">
        <f>IF(OR(F17="",D17=""),"",F17*D17)</f>
        <v/>
      </c>
      <c r="L17" s="22">
        <f>IF(OR(A17="",F17=""),"",IF(G17=0,"Counts",IF(AND(E17&lt;&gt;0,ABS(G17/E17)&gt;INDEX(D:D,11)),"Investigate this line","Within tolerance")))</f>
        <v/>
      </c>
    </row>
    <row r="18" ht="18" customHeight="1">
      <c r="A18" s="15" t="n"/>
      <c r="B18" s="35">
        <f>IF(A18="","",IFERROR(VLOOKUP(A18,'Stock list'!A:B,2,FALSE),"Not on the stock list"))</f>
        <v/>
      </c>
      <c r="C18" s="39">
        <f>IF(A18="","",IFERROR(VLOOKUP(A18,'Stock list'!A:D,4,FALSE),""))</f>
        <v/>
      </c>
      <c r="D18" s="18">
        <f>IF(A18="","",IFERROR(VLOOKUP(A18,'Stock list'!A:F,6,FALSE),""))</f>
        <v/>
      </c>
      <c r="E18" s="40">
        <f>IF(A18="","",IFERROR(VLOOKUP(A18,'Stock list'!A:M,13,FALSE),""))</f>
        <v/>
      </c>
      <c r="F18" s="20" t="n"/>
      <c r="G18" s="21">
        <f>IF(OR(A18="",F18=""),"",F18-E18)</f>
        <v/>
      </c>
      <c r="H18" s="41">
        <f>IF(OR(G18="",D18=""),"",G18*D18)</f>
        <v/>
      </c>
      <c r="I18" s="42">
        <f>IF(OR(G18="",E18="",E18=0),"",G18/E18)</f>
        <v/>
      </c>
      <c r="J18" s="18">
        <f>IF(OR(E18="",D18=""),"",E18*D18)</f>
        <v/>
      </c>
      <c r="K18" s="18">
        <f>IF(OR(F18="",D18=""),"",F18*D18)</f>
        <v/>
      </c>
      <c r="L18" s="22">
        <f>IF(OR(A18="",F18=""),"",IF(G18=0,"Counts",IF(AND(E18&lt;&gt;0,ABS(G18/E18)&gt;INDEX(D:D,11)),"Investigate this line","Within tolerance")))</f>
        <v/>
      </c>
    </row>
    <row r="19" ht="18" customHeight="1">
      <c r="A19" s="15" t="n"/>
      <c r="B19" s="35">
        <f>IF(A19="","",IFERROR(VLOOKUP(A19,'Stock list'!A:B,2,FALSE),"Not on the stock list"))</f>
        <v/>
      </c>
      <c r="C19" s="39">
        <f>IF(A19="","",IFERROR(VLOOKUP(A19,'Stock list'!A:D,4,FALSE),""))</f>
        <v/>
      </c>
      <c r="D19" s="18">
        <f>IF(A19="","",IFERROR(VLOOKUP(A19,'Stock list'!A:F,6,FALSE),""))</f>
        <v/>
      </c>
      <c r="E19" s="40">
        <f>IF(A19="","",IFERROR(VLOOKUP(A19,'Stock list'!A:M,13,FALSE),""))</f>
        <v/>
      </c>
      <c r="F19" s="20" t="n"/>
      <c r="G19" s="21">
        <f>IF(OR(A19="",F19=""),"",F19-E19)</f>
        <v/>
      </c>
      <c r="H19" s="41">
        <f>IF(OR(G19="",D19=""),"",G19*D19)</f>
        <v/>
      </c>
      <c r="I19" s="42">
        <f>IF(OR(G19="",E19="",E19=0),"",G19/E19)</f>
        <v/>
      </c>
      <c r="J19" s="18">
        <f>IF(OR(E19="",D19=""),"",E19*D19)</f>
        <v/>
      </c>
      <c r="K19" s="18">
        <f>IF(OR(F19="",D19=""),"",F19*D19)</f>
        <v/>
      </c>
      <c r="L19" s="22">
        <f>IF(OR(A19="",F19=""),"",IF(G19=0,"Counts",IF(AND(E19&lt;&gt;0,ABS(G19/E19)&gt;INDEX(D:D,11)),"Investigate this line","Within tolerance")))</f>
        <v/>
      </c>
    </row>
    <row r="20" ht="18" customHeight="1">
      <c r="A20" s="15" t="n"/>
      <c r="B20" s="35">
        <f>IF(A20="","",IFERROR(VLOOKUP(A20,'Stock list'!A:B,2,FALSE),"Not on the stock list"))</f>
        <v/>
      </c>
      <c r="C20" s="39">
        <f>IF(A20="","",IFERROR(VLOOKUP(A20,'Stock list'!A:D,4,FALSE),""))</f>
        <v/>
      </c>
      <c r="D20" s="18">
        <f>IF(A20="","",IFERROR(VLOOKUP(A20,'Stock list'!A:F,6,FALSE),""))</f>
        <v/>
      </c>
      <c r="E20" s="40">
        <f>IF(A20="","",IFERROR(VLOOKUP(A20,'Stock list'!A:M,13,FALSE),""))</f>
        <v/>
      </c>
      <c r="F20" s="20" t="n"/>
      <c r="G20" s="21">
        <f>IF(OR(A20="",F20=""),"",F20-E20)</f>
        <v/>
      </c>
      <c r="H20" s="41">
        <f>IF(OR(G20="",D20=""),"",G20*D20)</f>
        <v/>
      </c>
      <c r="I20" s="42">
        <f>IF(OR(G20="",E20="",E20=0),"",G20/E20)</f>
        <v/>
      </c>
      <c r="J20" s="18">
        <f>IF(OR(E20="",D20=""),"",E20*D20)</f>
        <v/>
      </c>
      <c r="K20" s="18">
        <f>IF(OR(F20="",D20=""),"",F20*D20)</f>
        <v/>
      </c>
      <c r="L20" s="22">
        <f>IF(OR(A20="",F20=""),"",IF(G20=0,"Counts",IF(AND(E20&lt;&gt;0,ABS(G20/E20)&gt;INDEX(D:D,11)),"Investigate this line","Within tolerance")))</f>
        <v/>
      </c>
    </row>
    <row r="21" ht="18" customHeight="1">
      <c r="A21" s="15" t="n"/>
      <c r="B21" s="35">
        <f>IF(A21="","",IFERROR(VLOOKUP(A21,'Stock list'!A:B,2,FALSE),"Not on the stock list"))</f>
        <v/>
      </c>
      <c r="C21" s="39">
        <f>IF(A21="","",IFERROR(VLOOKUP(A21,'Stock list'!A:D,4,FALSE),""))</f>
        <v/>
      </c>
      <c r="D21" s="18">
        <f>IF(A21="","",IFERROR(VLOOKUP(A21,'Stock list'!A:F,6,FALSE),""))</f>
        <v/>
      </c>
      <c r="E21" s="40">
        <f>IF(A21="","",IFERROR(VLOOKUP(A21,'Stock list'!A:M,13,FALSE),""))</f>
        <v/>
      </c>
      <c r="F21" s="20" t="n"/>
      <c r="G21" s="21">
        <f>IF(OR(A21="",F21=""),"",F21-E21)</f>
        <v/>
      </c>
      <c r="H21" s="41">
        <f>IF(OR(G21="",D21=""),"",G21*D21)</f>
        <v/>
      </c>
      <c r="I21" s="42">
        <f>IF(OR(G21="",E21="",E21=0),"",G21/E21)</f>
        <v/>
      </c>
      <c r="J21" s="18">
        <f>IF(OR(E21="",D21=""),"",E21*D21)</f>
        <v/>
      </c>
      <c r="K21" s="18">
        <f>IF(OR(F21="",D21=""),"",F21*D21)</f>
        <v/>
      </c>
      <c r="L21" s="22">
        <f>IF(OR(A21="",F21=""),"",IF(G21=0,"Counts",IF(AND(E21&lt;&gt;0,ABS(G21/E21)&gt;INDEX(D:D,11)),"Investigate this line","Within tolerance")))</f>
        <v/>
      </c>
    </row>
    <row r="22" ht="18" customHeight="1">
      <c r="A22" s="15" t="n"/>
      <c r="B22" s="35">
        <f>IF(A22="","",IFERROR(VLOOKUP(A22,'Stock list'!A:B,2,FALSE),"Not on the stock list"))</f>
        <v/>
      </c>
      <c r="C22" s="39">
        <f>IF(A22="","",IFERROR(VLOOKUP(A22,'Stock list'!A:D,4,FALSE),""))</f>
        <v/>
      </c>
      <c r="D22" s="18">
        <f>IF(A22="","",IFERROR(VLOOKUP(A22,'Stock list'!A:F,6,FALSE),""))</f>
        <v/>
      </c>
      <c r="E22" s="40">
        <f>IF(A22="","",IFERROR(VLOOKUP(A22,'Stock list'!A:M,13,FALSE),""))</f>
        <v/>
      </c>
      <c r="F22" s="20" t="n"/>
      <c r="G22" s="21">
        <f>IF(OR(A22="",F22=""),"",F22-E22)</f>
        <v/>
      </c>
      <c r="H22" s="41">
        <f>IF(OR(G22="",D22=""),"",G22*D22)</f>
        <v/>
      </c>
      <c r="I22" s="42">
        <f>IF(OR(G22="",E22="",E22=0),"",G22/E22)</f>
        <v/>
      </c>
      <c r="J22" s="18">
        <f>IF(OR(E22="",D22=""),"",E22*D22)</f>
        <v/>
      </c>
      <c r="K22" s="18">
        <f>IF(OR(F22="",D22=""),"",F22*D22)</f>
        <v/>
      </c>
      <c r="L22" s="22">
        <f>IF(OR(A22="",F22=""),"",IF(G22=0,"Counts",IF(AND(E22&lt;&gt;0,ABS(G22/E22)&gt;INDEX(D:D,11)),"Investigate this line","Within tolerance")))</f>
        <v/>
      </c>
    </row>
    <row r="23" ht="18" customHeight="1">
      <c r="A23" s="15" t="n"/>
      <c r="B23" s="35">
        <f>IF(A23="","",IFERROR(VLOOKUP(A23,'Stock list'!A:B,2,FALSE),"Not on the stock list"))</f>
        <v/>
      </c>
      <c r="C23" s="39">
        <f>IF(A23="","",IFERROR(VLOOKUP(A23,'Stock list'!A:D,4,FALSE),""))</f>
        <v/>
      </c>
      <c r="D23" s="18">
        <f>IF(A23="","",IFERROR(VLOOKUP(A23,'Stock list'!A:F,6,FALSE),""))</f>
        <v/>
      </c>
      <c r="E23" s="40">
        <f>IF(A23="","",IFERROR(VLOOKUP(A23,'Stock list'!A:M,13,FALSE),""))</f>
        <v/>
      </c>
      <c r="F23" s="20" t="n"/>
      <c r="G23" s="21">
        <f>IF(OR(A23="",F23=""),"",F23-E23)</f>
        <v/>
      </c>
      <c r="H23" s="41">
        <f>IF(OR(G23="",D23=""),"",G23*D23)</f>
        <v/>
      </c>
      <c r="I23" s="42">
        <f>IF(OR(G23="",E23="",E23=0),"",G23/E23)</f>
        <v/>
      </c>
      <c r="J23" s="18">
        <f>IF(OR(E23="",D23=""),"",E23*D23)</f>
        <v/>
      </c>
      <c r="K23" s="18">
        <f>IF(OR(F23="",D23=""),"",F23*D23)</f>
        <v/>
      </c>
      <c r="L23" s="22">
        <f>IF(OR(A23="",F23=""),"",IF(G23=0,"Counts",IF(AND(E23&lt;&gt;0,ABS(G23/E23)&gt;INDEX(D:D,11)),"Investigate this line","Within tolerance")))</f>
        <v/>
      </c>
    </row>
    <row r="24" ht="18" customHeight="1">
      <c r="A24" s="15" t="n"/>
      <c r="B24" s="35">
        <f>IF(A24="","",IFERROR(VLOOKUP(A24,'Stock list'!A:B,2,FALSE),"Not on the stock list"))</f>
        <v/>
      </c>
      <c r="C24" s="39">
        <f>IF(A24="","",IFERROR(VLOOKUP(A24,'Stock list'!A:D,4,FALSE),""))</f>
        <v/>
      </c>
      <c r="D24" s="18">
        <f>IF(A24="","",IFERROR(VLOOKUP(A24,'Stock list'!A:F,6,FALSE),""))</f>
        <v/>
      </c>
      <c r="E24" s="40">
        <f>IF(A24="","",IFERROR(VLOOKUP(A24,'Stock list'!A:M,13,FALSE),""))</f>
        <v/>
      </c>
      <c r="F24" s="20" t="n"/>
      <c r="G24" s="21">
        <f>IF(OR(A24="",F24=""),"",F24-E24)</f>
        <v/>
      </c>
      <c r="H24" s="41">
        <f>IF(OR(G24="",D24=""),"",G24*D24)</f>
        <v/>
      </c>
      <c r="I24" s="42">
        <f>IF(OR(G24="",E24="",E24=0),"",G24/E24)</f>
        <v/>
      </c>
      <c r="J24" s="18">
        <f>IF(OR(E24="",D24=""),"",E24*D24)</f>
        <v/>
      </c>
      <c r="K24" s="18">
        <f>IF(OR(F24="",D24=""),"",F24*D24)</f>
        <v/>
      </c>
      <c r="L24" s="22">
        <f>IF(OR(A24="",F24=""),"",IF(G24=0,"Counts",IF(AND(E24&lt;&gt;0,ABS(G24/E24)&gt;INDEX(D:D,11)),"Investigate this line","Within tolerance")))</f>
        <v/>
      </c>
    </row>
    <row r="25" ht="18" customHeight="1">
      <c r="A25" s="15" t="n"/>
      <c r="B25" s="35">
        <f>IF(A25="","",IFERROR(VLOOKUP(A25,'Stock list'!A:B,2,FALSE),"Not on the stock list"))</f>
        <v/>
      </c>
      <c r="C25" s="39">
        <f>IF(A25="","",IFERROR(VLOOKUP(A25,'Stock list'!A:D,4,FALSE),""))</f>
        <v/>
      </c>
      <c r="D25" s="18">
        <f>IF(A25="","",IFERROR(VLOOKUP(A25,'Stock list'!A:F,6,FALSE),""))</f>
        <v/>
      </c>
      <c r="E25" s="40">
        <f>IF(A25="","",IFERROR(VLOOKUP(A25,'Stock list'!A:M,13,FALSE),""))</f>
        <v/>
      </c>
      <c r="F25" s="20" t="n"/>
      <c r="G25" s="21">
        <f>IF(OR(A25="",F25=""),"",F25-E25)</f>
        <v/>
      </c>
      <c r="H25" s="41">
        <f>IF(OR(G25="",D25=""),"",G25*D25)</f>
        <v/>
      </c>
      <c r="I25" s="42">
        <f>IF(OR(G25="",E25="",E25=0),"",G25/E25)</f>
        <v/>
      </c>
      <c r="J25" s="18">
        <f>IF(OR(E25="",D25=""),"",E25*D25)</f>
        <v/>
      </c>
      <c r="K25" s="18">
        <f>IF(OR(F25="",D25=""),"",F25*D25)</f>
        <v/>
      </c>
      <c r="L25" s="22">
        <f>IF(OR(A25="",F25=""),"",IF(G25=0,"Counts",IF(AND(E25&lt;&gt;0,ABS(G25/E25)&gt;INDEX(D:D,11)),"Investigate this line","Within tolerance")))</f>
        <v/>
      </c>
    </row>
    <row r="26" ht="18" customHeight="1">
      <c r="A26" s="15" t="n"/>
      <c r="B26" s="35">
        <f>IF(A26="","",IFERROR(VLOOKUP(A26,'Stock list'!A:B,2,FALSE),"Not on the stock list"))</f>
        <v/>
      </c>
      <c r="C26" s="39">
        <f>IF(A26="","",IFERROR(VLOOKUP(A26,'Stock list'!A:D,4,FALSE),""))</f>
        <v/>
      </c>
      <c r="D26" s="18">
        <f>IF(A26="","",IFERROR(VLOOKUP(A26,'Stock list'!A:F,6,FALSE),""))</f>
        <v/>
      </c>
      <c r="E26" s="40">
        <f>IF(A26="","",IFERROR(VLOOKUP(A26,'Stock list'!A:M,13,FALSE),""))</f>
        <v/>
      </c>
      <c r="F26" s="20" t="n"/>
      <c r="G26" s="21">
        <f>IF(OR(A26="",F26=""),"",F26-E26)</f>
        <v/>
      </c>
      <c r="H26" s="41">
        <f>IF(OR(G26="",D26=""),"",G26*D26)</f>
        <v/>
      </c>
      <c r="I26" s="42">
        <f>IF(OR(G26="",E26="",E26=0),"",G26/E26)</f>
        <v/>
      </c>
      <c r="J26" s="18">
        <f>IF(OR(E26="",D26=""),"",E26*D26)</f>
        <v/>
      </c>
      <c r="K26" s="18">
        <f>IF(OR(F26="",D26=""),"",F26*D26)</f>
        <v/>
      </c>
      <c r="L26" s="22">
        <f>IF(OR(A26="",F26=""),"",IF(G26=0,"Counts",IF(AND(E26&lt;&gt;0,ABS(G26/E26)&gt;INDEX(D:D,11)),"Investigate this line","Within tolerance")))</f>
        <v/>
      </c>
    </row>
    <row r="27" ht="18" customHeight="1">
      <c r="A27" s="15" t="n"/>
      <c r="B27" s="35">
        <f>IF(A27="","",IFERROR(VLOOKUP(A27,'Stock list'!A:B,2,FALSE),"Not on the stock list"))</f>
        <v/>
      </c>
      <c r="C27" s="39">
        <f>IF(A27="","",IFERROR(VLOOKUP(A27,'Stock list'!A:D,4,FALSE),""))</f>
        <v/>
      </c>
      <c r="D27" s="18">
        <f>IF(A27="","",IFERROR(VLOOKUP(A27,'Stock list'!A:F,6,FALSE),""))</f>
        <v/>
      </c>
      <c r="E27" s="40">
        <f>IF(A27="","",IFERROR(VLOOKUP(A27,'Stock list'!A:M,13,FALSE),""))</f>
        <v/>
      </c>
      <c r="F27" s="20" t="n"/>
      <c r="G27" s="21">
        <f>IF(OR(A27="",F27=""),"",F27-E27)</f>
        <v/>
      </c>
      <c r="H27" s="41">
        <f>IF(OR(G27="",D27=""),"",G27*D27)</f>
        <v/>
      </c>
      <c r="I27" s="42">
        <f>IF(OR(G27="",E27="",E27=0),"",G27/E27)</f>
        <v/>
      </c>
      <c r="J27" s="18">
        <f>IF(OR(E27="",D27=""),"",E27*D27)</f>
        <v/>
      </c>
      <c r="K27" s="18">
        <f>IF(OR(F27="",D27=""),"",F27*D27)</f>
        <v/>
      </c>
      <c r="L27" s="22">
        <f>IF(OR(A27="",F27=""),"",IF(G27=0,"Counts",IF(AND(E27&lt;&gt;0,ABS(G27/E27)&gt;INDEX(D:D,11)),"Investigate this line","Within tolerance")))</f>
        <v/>
      </c>
    </row>
    <row r="28" ht="18" customHeight="1">
      <c r="A28" s="15" t="n"/>
      <c r="B28" s="35">
        <f>IF(A28="","",IFERROR(VLOOKUP(A28,'Stock list'!A:B,2,FALSE),"Not on the stock list"))</f>
        <v/>
      </c>
      <c r="C28" s="39">
        <f>IF(A28="","",IFERROR(VLOOKUP(A28,'Stock list'!A:D,4,FALSE),""))</f>
        <v/>
      </c>
      <c r="D28" s="18">
        <f>IF(A28="","",IFERROR(VLOOKUP(A28,'Stock list'!A:F,6,FALSE),""))</f>
        <v/>
      </c>
      <c r="E28" s="40">
        <f>IF(A28="","",IFERROR(VLOOKUP(A28,'Stock list'!A:M,13,FALSE),""))</f>
        <v/>
      </c>
      <c r="F28" s="20" t="n"/>
      <c r="G28" s="21">
        <f>IF(OR(A28="",F28=""),"",F28-E28)</f>
        <v/>
      </c>
      <c r="H28" s="41">
        <f>IF(OR(G28="",D28=""),"",G28*D28)</f>
        <v/>
      </c>
      <c r="I28" s="42">
        <f>IF(OR(G28="",E28="",E28=0),"",G28/E28)</f>
        <v/>
      </c>
      <c r="J28" s="18">
        <f>IF(OR(E28="",D28=""),"",E28*D28)</f>
        <v/>
      </c>
      <c r="K28" s="18">
        <f>IF(OR(F28="",D28=""),"",F28*D28)</f>
        <v/>
      </c>
      <c r="L28" s="22">
        <f>IF(OR(A28="",F28=""),"",IF(G28=0,"Counts",IF(AND(E28&lt;&gt;0,ABS(G28/E28)&gt;INDEX(D:D,11)),"Investigate this line","Within tolerance")))</f>
        <v/>
      </c>
    </row>
    <row r="29" ht="18" customHeight="1">
      <c r="A29" s="15" t="n"/>
      <c r="B29" s="35">
        <f>IF(A29="","",IFERROR(VLOOKUP(A29,'Stock list'!A:B,2,FALSE),"Not on the stock list"))</f>
        <v/>
      </c>
      <c r="C29" s="39">
        <f>IF(A29="","",IFERROR(VLOOKUP(A29,'Stock list'!A:D,4,FALSE),""))</f>
        <v/>
      </c>
      <c r="D29" s="18">
        <f>IF(A29="","",IFERROR(VLOOKUP(A29,'Stock list'!A:F,6,FALSE),""))</f>
        <v/>
      </c>
      <c r="E29" s="40">
        <f>IF(A29="","",IFERROR(VLOOKUP(A29,'Stock list'!A:M,13,FALSE),""))</f>
        <v/>
      </c>
      <c r="F29" s="20" t="n"/>
      <c r="G29" s="21">
        <f>IF(OR(A29="",F29=""),"",F29-E29)</f>
        <v/>
      </c>
      <c r="H29" s="41">
        <f>IF(OR(G29="",D29=""),"",G29*D29)</f>
        <v/>
      </c>
      <c r="I29" s="42">
        <f>IF(OR(G29="",E29="",E29=0),"",G29/E29)</f>
        <v/>
      </c>
      <c r="J29" s="18">
        <f>IF(OR(E29="",D29=""),"",E29*D29)</f>
        <v/>
      </c>
      <c r="K29" s="18">
        <f>IF(OR(F29="",D29=""),"",F29*D29)</f>
        <v/>
      </c>
      <c r="L29" s="22">
        <f>IF(OR(A29="",F29=""),"",IF(G29=0,"Counts",IF(AND(E29&lt;&gt;0,ABS(G29/E29)&gt;INDEX(D:D,11)),"Investigate this line","Within tolerance")))</f>
        <v/>
      </c>
    </row>
    <row r="30" ht="18" customHeight="1">
      <c r="A30" s="15" t="n"/>
      <c r="B30" s="35">
        <f>IF(A30="","",IFERROR(VLOOKUP(A30,'Stock list'!A:B,2,FALSE),"Not on the stock list"))</f>
        <v/>
      </c>
      <c r="C30" s="39">
        <f>IF(A30="","",IFERROR(VLOOKUP(A30,'Stock list'!A:D,4,FALSE),""))</f>
        <v/>
      </c>
      <c r="D30" s="18">
        <f>IF(A30="","",IFERROR(VLOOKUP(A30,'Stock list'!A:F,6,FALSE),""))</f>
        <v/>
      </c>
      <c r="E30" s="40">
        <f>IF(A30="","",IFERROR(VLOOKUP(A30,'Stock list'!A:M,13,FALSE),""))</f>
        <v/>
      </c>
      <c r="F30" s="20" t="n"/>
      <c r="G30" s="21">
        <f>IF(OR(A30="",F30=""),"",F30-E30)</f>
        <v/>
      </c>
      <c r="H30" s="41">
        <f>IF(OR(G30="",D30=""),"",G30*D30)</f>
        <v/>
      </c>
      <c r="I30" s="42">
        <f>IF(OR(G30="",E30="",E30=0),"",G30/E30)</f>
        <v/>
      </c>
      <c r="J30" s="18">
        <f>IF(OR(E30="",D30=""),"",E30*D30)</f>
        <v/>
      </c>
      <c r="K30" s="18">
        <f>IF(OR(F30="",D30=""),"",F30*D30)</f>
        <v/>
      </c>
      <c r="L30" s="22">
        <f>IF(OR(A30="",F30=""),"",IF(G30=0,"Counts",IF(AND(E30&lt;&gt;0,ABS(G30/E30)&gt;INDEX(D:D,11)),"Investigate this line","Within tolerance")))</f>
        <v/>
      </c>
    </row>
    <row r="31" ht="18" customHeight="1">
      <c r="A31" s="15" t="n"/>
      <c r="B31" s="35">
        <f>IF(A31="","",IFERROR(VLOOKUP(A31,'Stock list'!A:B,2,FALSE),"Not on the stock list"))</f>
        <v/>
      </c>
      <c r="C31" s="39">
        <f>IF(A31="","",IFERROR(VLOOKUP(A31,'Stock list'!A:D,4,FALSE),""))</f>
        <v/>
      </c>
      <c r="D31" s="18">
        <f>IF(A31="","",IFERROR(VLOOKUP(A31,'Stock list'!A:F,6,FALSE),""))</f>
        <v/>
      </c>
      <c r="E31" s="40">
        <f>IF(A31="","",IFERROR(VLOOKUP(A31,'Stock list'!A:M,13,FALSE),""))</f>
        <v/>
      </c>
      <c r="F31" s="20" t="n"/>
      <c r="G31" s="21">
        <f>IF(OR(A31="",F31=""),"",F31-E31)</f>
        <v/>
      </c>
      <c r="H31" s="41">
        <f>IF(OR(G31="",D31=""),"",G31*D31)</f>
        <v/>
      </c>
      <c r="I31" s="42">
        <f>IF(OR(G31="",E31="",E31=0),"",G31/E31)</f>
        <v/>
      </c>
      <c r="J31" s="18">
        <f>IF(OR(E31="",D31=""),"",E31*D31)</f>
        <v/>
      </c>
      <c r="K31" s="18">
        <f>IF(OR(F31="",D31=""),"",F31*D31)</f>
        <v/>
      </c>
      <c r="L31" s="22">
        <f>IF(OR(A31="",F31=""),"",IF(G31=0,"Counts",IF(AND(E31&lt;&gt;0,ABS(G31/E31)&gt;INDEX(D:D,11)),"Investigate this line","Within tolerance")))</f>
        <v/>
      </c>
    </row>
    <row r="32" ht="18" customHeight="1">
      <c r="A32" s="15" t="n"/>
      <c r="B32" s="35">
        <f>IF(A32="","",IFERROR(VLOOKUP(A32,'Stock list'!A:B,2,FALSE),"Not on the stock list"))</f>
        <v/>
      </c>
      <c r="C32" s="39">
        <f>IF(A32="","",IFERROR(VLOOKUP(A32,'Stock list'!A:D,4,FALSE),""))</f>
        <v/>
      </c>
      <c r="D32" s="18">
        <f>IF(A32="","",IFERROR(VLOOKUP(A32,'Stock list'!A:F,6,FALSE),""))</f>
        <v/>
      </c>
      <c r="E32" s="40">
        <f>IF(A32="","",IFERROR(VLOOKUP(A32,'Stock list'!A:M,13,FALSE),""))</f>
        <v/>
      </c>
      <c r="F32" s="20" t="n"/>
      <c r="G32" s="21">
        <f>IF(OR(A32="",F32=""),"",F32-E32)</f>
        <v/>
      </c>
      <c r="H32" s="41">
        <f>IF(OR(G32="",D32=""),"",G32*D32)</f>
        <v/>
      </c>
      <c r="I32" s="42">
        <f>IF(OR(G32="",E32="",E32=0),"",G32/E32)</f>
        <v/>
      </c>
      <c r="J32" s="18">
        <f>IF(OR(E32="",D32=""),"",E32*D32)</f>
        <v/>
      </c>
      <c r="K32" s="18">
        <f>IF(OR(F32="",D32=""),"",F32*D32)</f>
        <v/>
      </c>
      <c r="L32" s="22">
        <f>IF(OR(A32="",F32=""),"",IF(G32=0,"Counts",IF(AND(E32&lt;&gt;0,ABS(G32/E32)&gt;INDEX(D:D,11)),"Investigate this line","Within tolerance")))</f>
        <v/>
      </c>
    </row>
    <row r="33" ht="18" customHeight="1">
      <c r="A33" s="15" t="n"/>
      <c r="B33" s="35">
        <f>IF(A33="","",IFERROR(VLOOKUP(A33,'Stock list'!A:B,2,FALSE),"Not on the stock list"))</f>
        <v/>
      </c>
      <c r="C33" s="39">
        <f>IF(A33="","",IFERROR(VLOOKUP(A33,'Stock list'!A:D,4,FALSE),""))</f>
        <v/>
      </c>
      <c r="D33" s="18">
        <f>IF(A33="","",IFERROR(VLOOKUP(A33,'Stock list'!A:F,6,FALSE),""))</f>
        <v/>
      </c>
      <c r="E33" s="40">
        <f>IF(A33="","",IFERROR(VLOOKUP(A33,'Stock list'!A:M,13,FALSE),""))</f>
        <v/>
      </c>
      <c r="F33" s="20" t="n"/>
      <c r="G33" s="21">
        <f>IF(OR(A33="",F33=""),"",F33-E33)</f>
        <v/>
      </c>
      <c r="H33" s="41">
        <f>IF(OR(G33="",D33=""),"",G33*D33)</f>
        <v/>
      </c>
      <c r="I33" s="42">
        <f>IF(OR(G33="",E33="",E33=0),"",G33/E33)</f>
        <v/>
      </c>
      <c r="J33" s="18">
        <f>IF(OR(E33="",D33=""),"",E33*D33)</f>
        <v/>
      </c>
      <c r="K33" s="18">
        <f>IF(OR(F33="",D33=""),"",F33*D33)</f>
        <v/>
      </c>
      <c r="L33" s="22">
        <f>IF(OR(A33="",F33=""),"",IF(G33=0,"Counts",IF(AND(E33&lt;&gt;0,ABS(G33/E33)&gt;INDEX(D:D,11)),"Investigate this line","Within tolerance")))</f>
        <v/>
      </c>
    </row>
    <row r="34" ht="18" customHeight="1">
      <c r="A34" s="15" t="n"/>
      <c r="B34" s="35">
        <f>IF(A34="","",IFERROR(VLOOKUP(A34,'Stock list'!A:B,2,FALSE),"Not on the stock list"))</f>
        <v/>
      </c>
      <c r="C34" s="39">
        <f>IF(A34="","",IFERROR(VLOOKUP(A34,'Stock list'!A:D,4,FALSE),""))</f>
        <v/>
      </c>
      <c r="D34" s="18">
        <f>IF(A34="","",IFERROR(VLOOKUP(A34,'Stock list'!A:F,6,FALSE),""))</f>
        <v/>
      </c>
      <c r="E34" s="40">
        <f>IF(A34="","",IFERROR(VLOOKUP(A34,'Stock list'!A:M,13,FALSE),""))</f>
        <v/>
      </c>
      <c r="F34" s="20" t="n"/>
      <c r="G34" s="21">
        <f>IF(OR(A34="",F34=""),"",F34-E34)</f>
        <v/>
      </c>
      <c r="H34" s="41">
        <f>IF(OR(G34="",D34=""),"",G34*D34)</f>
        <v/>
      </c>
      <c r="I34" s="42">
        <f>IF(OR(G34="",E34="",E34=0),"",G34/E34)</f>
        <v/>
      </c>
      <c r="J34" s="18">
        <f>IF(OR(E34="",D34=""),"",E34*D34)</f>
        <v/>
      </c>
      <c r="K34" s="18">
        <f>IF(OR(F34="",D34=""),"",F34*D34)</f>
        <v/>
      </c>
      <c r="L34" s="22">
        <f>IF(OR(A34="",F34=""),"",IF(G34=0,"Counts",IF(AND(E34&lt;&gt;0,ABS(G34/E34)&gt;INDEX(D:D,11)),"Investigate this line","Within tolerance")))</f>
        <v/>
      </c>
    </row>
    <row r="35" ht="18" customHeight="1">
      <c r="A35" s="15" t="n"/>
      <c r="B35" s="35">
        <f>IF(A35="","",IFERROR(VLOOKUP(A35,'Stock list'!A:B,2,FALSE),"Not on the stock list"))</f>
        <v/>
      </c>
      <c r="C35" s="39">
        <f>IF(A35="","",IFERROR(VLOOKUP(A35,'Stock list'!A:D,4,FALSE),""))</f>
        <v/>
      </c>
      <c r="D35" s="18">
        <f>IF(A35="","",IFERROR(VLOOKUP(A35,'Stock list'!A:F,6,FALSE),""))</f>
        <v/>
      </c>
      <c r="E35" s="40">
        <f>IF(A35="","",IFERROR(VLOOKUP(A35,'Stock list'!A:M,13,FALSE),""))</f>
        <v/>
      </c>
      <c r="F35" s="20" t="n"/>
      <c r="G35" s="21">
        <f>IF(OR(A35="",F35=""),"",F35-E35)</f>
        <v/>
      </c>
      <c r="H35" s="41">
        <f>IF(OR(G35="",D35=""),"",G35*D35)</f>
        <v/>
      </c>
      <c r="I35" s="42">
        <f>IF(OR(G35="",E35="",E35=0),"",G35/E35)</f>
        <v/>
      </c>
      <c r="J35" s="18">
        <f>IF(OR(E35="",D35=""),"",E35*D35)</f>
        <v/>
      </c>
      <c r="K35" s="18">
        <f>IF(OR(F35="",D35=""),"",F35*D35)</f>
        <v/>
      </c>
      <c r="L35" s="22">
        <f>IF(OR(A35="",F35=""),"",IF(G35=0,"Counts",IF(AND(E35&lt;&gt;0,ABS(G35/E35)&gt;INDEX(D:D,11)),"Investigate this line","Within tolerance")))</f>
        <v/>
      </c>
    </row>
    <row r="36" ht="18" customHeight="1">
      <c r="A36" s="15" t="n"/>
      <c r="B36" s="35">
        <f>IF(A36="","",IFERROR(VLOOKUP(A36,'Stock list'!A:B,2,FALSE),"Not on the stock list"))</f>
        <v/>
      </c>
      <c r="C36" s="39">
        <f>IF(A36="","",IFERROR(VLOOKUP(A36,'Stock list'!A:D,4,FALSE),""))</f>
        <v/>
      </c>
      <c r="D36" s="18">
        <f>IF(A36="","",IFERROR(VLOOKUP(A36,'Stock list'!A:F,6,FALSE),""))</f>
        <v/>
      </c>
      <c r="E36" s="40">
        <f>IF(A36="","",IFERROR(VLOOKUP(A36,'Stock list'!A:M,13,FALSE),""))</f>
        <v/>
      </c>
      <c r="F36" s="20" t="n"/>
      <c r="G36" s="21">
        <f>IF(OR(A36="",F36=""),"",F36-E36)</f>
        <v/>
      </c>
      <c r="H36" s="41">
        <f>IF(OR(G36="",D36=""),"",G36*D36)</f>
        <v/>
      </c>
      <c r="I36" s="42">
        <f>IF(OR(G36="",E36="",E36=0),"",G36/E36)</f>
        <v/>
      </c>
      <c r="J36" s="18">
        <f>IF(OR(E36="",D36=""),"",E36*D36)</f>
        <v/>
      </c>
      <c r="K36" s="18">
        <f>IF(OR(F36="",D36=""),"",F36*D36)</f>
        <v/>
      </c>
      <c r="L36" s="22">
        <f>IF(OR(A36="",F36=""),"",IF(G36=0,"Counts",IF(AND(E36&lt;&gt;0,ABS(G36/E36)&gt;INDEX(D:D,11)),"Investigate this line","Within tolerance")))</f>
        <v/>
      </c>
    </row>
    <row r="37" ht="18" customHeight="1">
      <c r="A37" s="15" t="n"/>
      <c r="B37" s="35">
        <f>IF(A37="","",IFERROR(VLOOKUP(A37,'Stock list'!A:B,2,FALSE),"Not on the stock list"))</f>
        <v/>
      </c>
      <c r="C37" s="39">
        <f>IF(A37="","",IFERROR(VLOOKUP(A37,'Stock list'!A:D,4,FALSE),""))</f>
        <v/>
      </c>
      <c r="D37" s="18">
        <f>IF(A37="","",IFERROR(VLOOKUP(A37,'Stock list'!A:F,6,FALSE),""))</f>
        <v/>
      </c>
      <c r="E37" s="40">
        <f>IF(A37="","",IFERROR(VLOOKUP(A37,'Stock list'!A:M,13,FALSE),""))</f>
        <v/>
      </c>
      <c r="F37" s="20" t="n"/>
      <c r="G37" s="21">
        <f>IF(OR(A37="",F37=""),"",F37-E37)</f>
        <v/>
      </c>
      <c r="H37" s="41">
        <f>IF(OR(G37="",D37=""),"",G37*D37)</f>
        <v/>
      </c>
      <c r="I37" s="42">
        <f>IF(OR(G37="",E37="",E37=0),"",G37/E37)</f>
        <v/>
      </c>
      <c r="J37" s="18">
        <f>IF(OR(E37="",D37=""),"",E37*D37)</f>
        <v/>
      </c>
      <c r="K37" s="18">
        <f>IF(OR(F37="",D37=""),"",F37*D37)</f>
        <v/>
      </c>
      <c r="L37" s="22">
        <f>IF(OR(A37="",F37=""),"",IF(G37=0,"Counts",IF(AND(E37&lt;&gt;0,ABS(G37/E37)&gt;INDEX(D:D,11)),"Investigate this line","Within tolerance")))</f>
        <v/>
      </c>
    </row>
    <row r="38" ht="18" customHeight="1">
      <c r="A38" s="15" t="n"/>
      <c r="B38" s="35">
        <f>IF(A38="","",IFERROR(VLOOKUP(A38,'Stock list'!A:B,2,FALSE),"Not on the stock list"))</f>
        <v/>
      </c>
      <c r="C38" s="39">
        <f>IF(A38="","",IFERROR(VLOOKUP(A38,'Stock list'!A:D,4,FALSE),""))</f>
        <v/>
      </c>
      <c r="D38" s="18">
        <f>IF(A38="","",IFERROR(VLOOKUP(A38,'Stock list'!A:F,6,FALSE),""))</f>
        <v/>
      </c>
      <c r="E38" s="40">
        <f>IF(A38="","",IFERROR(VLOOKUP(A38,'Stock list'!A:M,13,FALSE),""))</f>
        <v/>
      </c>
      <c r="F38" s="20" t="n"/>
      <c r="G38" s="21">
        <f>IF(OR(A38="",F38=""),"",F38-E38)</f>
        <v/>
      </c>
      <c r="H38" s="41">
        <f>IF(OR(G38="",D38=""),"",G38*D38)</f>
        <v/>
      </c>
      <c r="I38" s="42">
        <f>IF(OR(G38="",E38="",E38=0),"",G38/E38)</f>
        <v/>
      </c>
      <c r="J38" s="18">
        <f>IF(OR(E38="",D38=""),"",E38*D38)</f>
        <v/>
      </c>
      <c r="K38" s="18">
        <f>IF(OR(F38="",D38=""),"",F38*D38)</f>
        <v/>
      </c>
      <c r="L38" s="22">
        <f>IF(OR(A38="",F38=""),"",IF(G38=0,"Counts",IF(AND(E38&lt;&gt;0,ABS(G38/E38)&gt;INDEX(D:D,11)),"Investigate this line","Within tolerance")))</f>
        <v/>
      </c>
    </row>
    <row r="39" ht="18" customHeight="1">
      <c r="A39" s="15" t="n"/>
      <c r="B39" s="35">
        <f>IF(A39="","",IFERROR(VLOOKUP(A39,'Stock list'!A:B,2,FALSE),"Not on the stock list"))</f>
        <v/>
      </c>
      <c r="C39" s="39">
        <f>IF(A39="","",IFERROR(VLOOKUP(A39,'Stock list'!A:D,4,FALSE),""))</f>
        <v/>
      </c>
      <c r="D39" s="18">
        <f>IF(A39="","",IFERROR(VLOOKUP(A39,'Stock list'!A:F,6,FALSE),""))</f>
        <v/>
      </c>
      <c r="E39" s="40">
        <f>IF(A39="","",IFERROR(VLOOKUP(A39,'Stock list'!A:M,13,FALSE),""))</f>
        <v/>
      </c>
      <c r="F39" s="20" t="n"/>
      <c r="G39" s="21">
        <f>IF(OR(A39="",F39=""),"",F39-E39)</f>
        <v/>
      </c>
      <c r="H39" s="41">
        <f>IF(OR(G39="",D39=""),"",G39*D39)</f>
        <v/>
      </c>
      <c r="I39" s="42">
        <f>IF(OR(G39="",E39="",E39=0),"",G39/E39)</f>
        <v/>
      </c>
      <c r="J39" s="18">
        <f>IF(OR(E39="",D39=""),"",E39*D39)</f>
        <v/>
      </c>
      <c r="K39" s="18">
        <f>IF(OR(F39="",D39=""),"",F39*D39)</f>
        <v/>
      </c>
      <c r="L39" s="22">
        <f>IF(OR(A39="",F39=""),"",IF(G39=0,"Counts",IF(AND(E39&lt;&gt;0,ABS(G39/E39)&gt;INDEX(D:D,11)),"Investigate this line","Within tolerance")))</f>
        <v/>
      </c>
    </row>
    <row r="40" ht="18" customHeight="1">
      <c r="A40" s="15" t="n"/>
      <c r="B40" s="35">
        <f>IF(A40="","",IFERROR(VLOOKUP(A40,'Stock list'!A:B,2,FALSE),"Not on the stock list"))</f>
        <v/>
      </c>
      <c r="C40" s="39">
        <f>IF(A40="","",IFERROR(VLOOKUP(A40,'Stock list'!A:D,4,FALSE),""))</f>
        <v/>
      </c>
      <c r="D40" s="18">
        <f>IF(A40="","",IFERROR(VLOOKUP(A40,'Stock list'!A:F,6,FALSE),""))</f>
        <v/>
      </c>
      <c r="E40" s="40">
        <f>IF(A40="","",IFERROR(VLOOKUP(A40,'Stock list'!A:M,13,FALSE),""))</f>
        <v/>
      </c>
      <c r="F40" s="20" t="n"/>
      <c r="G40" s="21">
        <f>IF(OR(A40="",F40=""),"",F40-E40)</f>
        <v/>
      </c>
      <c r="H40" s="41">
        <f>IF(OR(G40="",D40=""),"",G40*D40)</f>
        <v/>
      </c>
      <c r="I40" s="42">
        <f>IF(OR(G40="",E40="",E40=0),"",G40/E40)</f>
        <v/>
      </c>
      <c r="J40" s="18">
        <f>IF(OR(E40="",D40=""),"",E40*D40)</f>
        <v/>
      </c>
      <c r="K40" s="18">
        <f>IF(OR(F40="",D40=""),"",F40*D40)</f>
        <v/>
      </c>
      <c r="L40" s="22">
        <f>IF(OR(A40="",F40=""),"",IF(G40=0,"Counts",IF(AND(E40&lt;&gt;0,ABS(G40/E40)&gt;INDEX(D:D,11)),"Investigate this line","Within tolerance")))</f>
        <v/>
      </c>
    </row>
    <row r="41" ht="18" customHeight="1">
      <c r="A41" s="15" t="n"/>
      <c r="B41" s="35">
        <f>IF(A41="","",IFERROR(VLOOKUP(A41,'Stock list'!A:B,2,FALSE),"Not on the stock list"))</f>
        <v/>
      </c>
      <c r="C41" s="39">
        <f>IF(A41="","",IFERROR(VLOOKUP(A41,'Stock list'!A:D,4,FALSE),""))</f>
        <v/>
      </c>
      <c r="D41" s="18">
        <f>IF(A41="","",IFERROR(VLOOKUP(A41,'Stock list'!A:F,6,FALSE),""))</f>
        <v/>
      </c>
      <c r="E41" s="40">
        <f>IF(A41="","",IFERROR(VLOOKUP(A41,'Stock list'!A:M,13,FALSE),""))</f>
        <v/>
      </c>
      <c r="F41" s="20" t="n"/>
      <c r="G41" s="21">
        <f>IF(OR(A41="",F41=""),"",F41-E41)</f>
        <v/>
      </c>
      <c r="H41" s="41">
        <f>IF(OR(G41="",D41=""),"",G41*D41)</f>
        <v/>
      </c>
      <c r="I41" s="42">
        <f>IF(OR(G41="",E41="",E41=0),"",G41/E41)</f>
        <v/>
      </c>
      <c r="J41" s="18">
        <f>IF(OR(E41="",D41=""),"",E41*D41)</f>
        <v/>
      </c>
      <c r="K41" s="18">
        <f>IF(OR(F41="",D41=""),"",F41*D41)</f>
        <v/>
      </c>
      <c r="L41" s="22">
        <f>IF(OR(A41="",F41=""),"",IF(G41=0,"Counts",IF(AND(E41&lt;&gt;0,ABS(G41/E41)&gt;INDEX(D:D,11)),"Investigate this line","Within tolerance")))</f>
        <v/>
      </c>
    </row>
    <row r="42" ht="18" customHeight="1">
      <c r="A42" s="15" t="n"/>
      <c r="B42" s="35">
        <f>IF(A42="","",IFERROR(VLOOKUP(A42,'Stock list'!A:B,2,FALSE),"Not on the stock list"))</f>
        <v/>
      </c>
      <c r="C42" s="39">
        <f>IF(A42="","",IFERROR(VLOOKUP(A42,'Stock list'!A:D,4,FALSE),""))</f>
        <v/>
      </c>
      <c r="D42" s="18">
        <f>IF(A42="","",IFERROR(VLOOKUP(A42,'Stock list'!A:F,6,FALSE),""))</f>
        <v/>
      </c>
      <c r="E42" s="40">
        <f>IF(A42="","",IFERROR(VLOOKUP(A42,'Stock list'!A:M,13,FALSE),""))</f>
        <v/>
      </c>
      <c r="F42" s="20" t="n"/>
      <c r="G42" s="21">
        <f>IF(OR(A42="",F42=""),"",F42-E42)</f>
        <v/>
      </c>
      <c r="H42" s="41">
        <f>IF(OR(G42="",D42=""),"",G42*D42)</f>
        <v/>
      </c>
      <c r="I42" s="42">
        <f>IF(OR(G42="",E42="",E42=0),"",G42/E42)</f>
        <v/>
      </c>
      <c r="J42" s="18">
        <f>IF(OR(E42="",D42=""),"",E42*D42)</f>
        <v/>
      </c>
      <c r="K42" s="18">
        <f>IF(OR(F42="",D42=""),"",F42*D42)</f>
        <v/>
      </c>
      <c r="L42" s="22">
        <f>IF(OR(A42="",F42=""),"",IF(G42=0,"Counts",IF(AND(E42&lt;&gt;0,ABS(G42/E42)&gt;INDEX(D:D,11)),"Investigate this line","Within tolerance")))</f>
        <v/>
      </c>
    </row>
    <row r="43" ht="18" customHeight="1">
      <c r="A43" s="15" t="n"/>
      <c r="B43" s="35">
        <f>IF(A43="","",IFERROR(VLOOKUP(A43,'Stock list'!A:B,2,FALSE),"Not on the stock list"))</f>
        <v/>
      </c>
      <c r="C43" s="39">
        <f>IF(A43="","",IFERROR(VLOOKUP(A43,'Stock list'!A:D,4,FALSE),""))</f>
        <v/>
      </c>
      <c r="D43" s="18">
        <f>IF(A43="","",IFERROR(VLOOKUP(A43,'Stock list'!A:F,6,FALSE),""))</f>
        <v/>
      </c>
      <c r="E43" s="40">
        <f>IF(A43="","",IFERROR(VLOOKUP(A43,'Stock list'!A:M,13,FALSE),""))</f>
        <v/>
      </c>
      <c r="F43" s="20" t="n"/>
      <c r="G43" s="21">
        <f>IF(OR(A43="",F43=""),"",F43-E43)</f>
        <v/>
      </c>
      <c r="H43" s="41">
        <f>IF(OR(G43="",D43=""),"",G43*D43)</f>
        <v/>
      </c>
      <c r="I43" s="42">
        <f>IF(OR(G43="",E43="",E43=0),"",G43/E43)</f>
        <v/>
      </c>
      <c r="J43" s="18">
        <f>IF(OR(E43="",D43=""),"",E43*D43)</f>
        <v/>
      </c>
      <c r="K43" s="18">
        <f>IF(OR(F43="",D43=""),"",F43*D43)</f>
        <v/>
      </c>
      <c r="L43" s="22">
        <f>IF(OR(A43="",F43=""),"",IF(G43=0,"Counts",IF(AND(E43&lt;&gt;0,ABS(G43/E43)&gt;INDEX(D:D,11)),"Investigate this line","Within tolerance")))</f>
        <v/>
      </c>
    </row>
    <row r="44" ht="18" customHeight="1">
      <c r="A44" s="15" t="n"/>
      <c r="B44" s="35">
        <f>IF(A44="","",IFERROR(VLOOKUP(A44,'Stock list'!A:B,2,FALSE),"Not on the stock list"))</f>
        <v/>
      </c>
      <c r="C44" s="39">
        <f>IF(A44="","",IFERROR(VLOOKUP(A44,'Stock list'!A:D,4,FALSE),""))</f>
        <v/>
      </c>
      <c r="D44" s="18">
        <f>IF(A44="","",IFERROR(VLOOKUP(A44,'Stock list'!A:F,6,FALSE),""))</f>
        <v/>
      </c>
      <c r="E44" s="40">
        <f>IF(A44="","",IFERROR(VLOOKUP(A44,'Stock list'!A:M,13,FALSE),""))</f>
        <v/>
      </c>
      <c r="F44" s="20" t="n"/>
      <c r="G44" s="21">
        <f>IF(OR(A44="",F44=""),"",F44-E44)</f>
        <v/>
      </c>
      <c r="H44" s="41">
        <f>IF(OR(G44="",D44=""),"",G44*D44)</f>
        <v/>
      </c>
      <c r="I44" s="42">
        <f>IF(OR(G44="",E44="",E44=0),"",G44/E44)</f>
        <v/>
      </c>
      <c r="J44" s="18">
        <f>IF(OR(E44="",D44=""),"",E44*D44)</f>
        <v/>
      </c>
      <c r="K44" s="18">
        <f>IF(OR(F44="",D44=""),"",F44*D44)</f>
        <v/>
      </c>
      <c r="L44" s="22">
        <f>IF(OR(A44="",F44=""),"",IF(G44=0,"Counts",IF(AND(E44&lt;&gt;0,ABS(G44/E44)&gt;INDEX(D:D,11)),"Investigate this line","Within tolerance")))</f>
        <v/>
      </c>
    </row>
    <row r="45" ht="18" customHeight="1">
      <c r="A45" s="15" t="n"/>
      <c r="B45" s="35">
        <f>IF(A45="","",IFERROR(VLOOKUP(A45,'Stock list'!A:B,2,FALSE),"Not on the stock list"))</f>
        <v/>
      </c>
      <c r="C45" s="39">
        <f>IF(A45="","",IFERROR(VLOOKUP(A45,'Stock list'!A:D,4,FALSE),""))</f>
        <v/>
      </c>
      <c r="D45" s="18">
        <f>IF(A45="","",IFERROR(VLOOKUP(A45,'Stock list'!A:F,6,FALSE),""))</f>
        <v/>
      </c>
      <c r="E45" s="40">
        <f>IF(A45="","",IFERROR(VLOOKUP(A45,'Stock list'!A:M,13,FALSE),""))</f>
        <v/>
      </c>
      <c r="F45" s="20" t="n"/>
      <c r="G45" s="21">
        <f>IF(OR(A45="",F45=""),"",F45-E45)</f>
        <v/>
      </c>
      <c r="H45" s="41">
        <f>IF(OR(G45="",D45=""),"",G45*D45)</f>
        <v/>
      </c>
      <c r="I45" s="42">
        <f>IF(OR(G45="",E45="",E45=0),"",G45/E45)</f>
        <v/>
      </c>
      <c r="J45" s="18">
        <f>IF(OR(E45="",D45=""),"",E45*D45)</f>
        <v/>
      </c>
      <c r="K45" s="18">
        <f>IF(OR(F45="",D45=""),"",F45*D45)</f>
        <v/>
      </c>
      <c r="L45" s="22">
        <f>IF(OR(A45="",F45=""),"",IF(G45=0,"Counts",IF(AND(E45&lt;&gt;0,ABS(G45/E45)&gt;INDEX(D:D,11)),"Investigate this line","Within tolerance")))</f>
        <v/>
      </c>
    </row>
    <row r="46" ht="18" customHeight="1">
      <c r="A46" s="15" t="n"/>
      <c r="B46" s="35">
        <f>IF(A46="","",IFERROR(VLOOKUP(A46,'Stock list'!A:B,2,FALSE),"Not on the stock list"))</f>
        <v/>
      </c>
      <c r="C46" s="39">
        <f>IF(A46="","",IFERROR(VLOOKUP(A46,'Stock list'!A:D,4,FALSE),""))</f>
        <v/>
      </c>
      <c r="D46" s="18">
        <f>IF(A46="","",IFERROR(VLOOKUP(A46,'Stock list'!A:F,6,FALSE),""))</f>
        <v/>
      </c>
      <c r="E46" s="40">
        <f>IF(A46="","",IFERROR(VLOOKUP(A46,'Stock list'!A:M,13,FALSE),""))</f>
        <v/>
      </c>
      <c r="F46" s="20" t="n"/>
      <c r="G46" s="21">
        <f>IF(OR(A46="",F46=""),"",F46-E46)</f>
        <v/>
      </c>
      <c r="H46" s="41">
        <f>IF(OR(G46="",D46=""),"",G46*D46)</f>
        <v/>
      </c>
      <c r="I46" s="42">
        <f>IF(OR(G46="",E46="",E46=0),"",G46/E46)</f>
        <v/>
      </c>
      <c r="J46" s="18">
        <f>IF(OR(E46="",D46=""),"",E46*D46)</f>
        <v/>
      </c>
      <c r="K46" s="18">
        <f>IF(OR(F46="",D46=""),"",F46*D46)</f>
        <v/>
      </c>
      <c r="L46" s="22">
        <f>IF(OR(A46="",F46=""),"",IF(G46=0,"Counts",IF(AND(E46&lt;&gt;0,ABS(G46/E46)&gt;INDEX(D:D,11)),"Investigate this line","Within tolerance")))</f>
        <v/>
      </c>
    </row>
    <row r="47" ht="18" customHeight="1">
      <c r="A47" s="15" t="n"/>
      <c r="B47" s="35">
        <f>IF(A47="","",IFERROR(VLOOKUP(A47,'Stock list'!A:B,2,FALSE),"Not on the stock list"))</f>
        <v/>
      </c>
      <c r="C47" s="39">
        <f>IF(A47="","",IFERROR(VLOOKUP(A47,'Stock list'!A:D,4,FALSE),""))</f>
        <v/>
      </c>
      <c r="D47" s="18">
        <f>IF(A47="","",IFERROR(VLOOKUP(A47,'Stock list'!A:F,6,FALSE),""))</f>
        <v/>
      </c>
      <c r="E47" s="40">
        <f>IF(A47="","",IFERROR(VLOOKUP(A47,'Stock list'!A:M,13,FALSE),""))</f>
        <v/>
      </c>
      <c r="F47" s="20" t="n"/>
      <c r="G47" s="21">
        <f>IF(OR(A47="",F47=""),"",F47-E47)</f>
        <v/>
      </c>
      <c r="H47" s="41">
        <f>IF(OR(G47="",D47=""),"",G47*D47)</f>
        <v/>
      </c>
      <c r="I47" s="42">
        <f>IF(OR(G47="",E47="",E47=0),"",G47/E47)</f>
        <v/>
      </c>
      <c r="J47" s="18">
        <f>IF(OR(E47="",D47=""),"",E47*D47)</f>
        <v/>
      </c>
      <c r="K47" s="18">
        <f>IF(OR(F47="",D47=""),"",F47*D47)</f>
        <v/>
      </c>
      <c r="L47" s="22">
        <f>IF(OR(A47="",F47=""),"",IF(G47=0,"Counts",IF(AND(E47&lt;&gt;0,ABS(G47/E47)&gt;INDEX(D:D,11)),"Investigate this line","Within tolerance")))</f>
        <v/>
      </c>
    </row>
    <row r="48" ht="18" customHeight="1">
      <c r="A48" s="15" t="n"/>
      <c r="B48" s="35">
        <f>IF(A48="","",IFERROR(VLOOKUP(A48,'Stock list'!A:B,2,FALSE),"Not on the stock list"))</f>
        <v/>
      </c>
      <c r="C48" s="39">
        <f>IF(A48="","",IFERROR(VLOOKUP(A48,'Stock list'!A:D,4,FALSE),""))</f>
        <v/>
      </c>
      <c r="D48" s="18">
        <f>IF(A48="","",IFERROR(VLOOKUP(A48,'Stock list'!A:F,6,FALSE),""))</f>
        <v/>
      </c>
      <c r="E48" s="40">
        <f>IF(A48="","",IFERROR(VLOOKUP(A48,'Stock list'!A:M,13,FALSE),""))</f>
        <v/>
      </c>
      <c r="F48" s="20" t="n"/>
      <c r="G48" s="21">
        <f>IF(OR(A48="",F48=""),"",F48-E48)</f>
        <v/>
      </c>
      <c r="H48" s="41">
        <f>IF(OR(G48="",D48=""),"",G48*D48)</f>
        <v/>
      </c>
      <c r="I48" s="42">
        <f>IF(OR(G48="",E48="",E48=0),"",G48/E48)</f>
        <v/>
      </c>
      <c r="J48" s="18">
        <f>IF(OR(E48="",D48=""),"",E48*D48)</f>
        <v/>
      </c>
      <c r="K48" s="18">
        <f>IF(OR(F48="",D48=""),"",F48*D48)</f>
        <v/>
      </c>
      <c r="L48" s="22">
        <f>IF(OR(A48="",F48=""),"",IF(G48=0,"Counts",IF(AND(E48&lt;&gt;0,ABS(G48/E48)&gt;INDEX(D:D,11)),"Investigate this line","Within tolerance")))</f>
        <v/>
      </c>
    </row>
    <row r="49" ht="18" customHeight="1">
      <c r="A49" s="15" t="n"/>
      <c r="B49" s="35">
        <f>IF(A49="","",IFERROR(VLOOKUP(A49,'Stock list'!A:B,2,FALSE),"Not on the stock list"))</f>
        <v/>
      </c>
      <c r="C49" s="39">
        <f>IF(A49="","",IFERROR(VLOOKUP(A49,'Stock list'!A:D,4,FALSE),""))</f>
        <v/>
      </c>
      <c r="D49" s="18">
        <f>IF(A49="","",IFERROR(VLOOKUP(A49,'Stock list'!A:F,6,FALSE),""))</f>
        <v/>
      </c>
      <c r="E49" s="40">
        <f>IF(A49="","",IFERROR(VLOOKUP(A49,'Stock list'!A:M,13,FALSE),""))</f>
        <v/>
      </c>
      <c r="F49" s="20" t="n"/>
      <c r="G49" s="21">
        <f>IF(OR(A49="",F49=""),"",F49-E49)</f>
        <v/>
      </c>
      <c r="H49" s="41">
        <f>IF(OR(G49="",D49=""),"",G49*D49)</f>
        <v/>
      </c>
      <c r="I49" s="42">
        <f>IF(OR(G49="",E49="",E49=0),"",G49/E49)</f>
        <v/>
      </c>
      <c r="J49" s="18">
        <f>IF(OR(E49="",D49=""),"",E49*D49)</f>
        <v/>
      </c>
      <c r="K49" s="18">
        <f>IF(OR(F49="",D49=""),"",F49*D49)</f>
        <v/>
      </c>
      <c r="L49" s="22">
        <f>IF(OR(A49="",F49=""),"",IF(G49=0,"Counts",IF(AND(E49&lt;&gt;0,ABS(G49/E49)&gt;INDEX(D:D,11)),"Investigate this line","Within tolerance")))</f>
        <v/>
      </c>
    </row>
    <row r="50" ht="18" customHeight="1">
      <c r="A50" s="15" t="n"/>
      <c r="B50" s="35">
        <f>IF(A50="","",IFERROR(VLOOKUP(A50,'Stock list'!A:B,2,FALSE),"Not on the stock list"))</f>
        <v/>
      </c>
      <c r="C50" s="39">
        <f>IF(A50="","",IFERROR(VLOOKUP(A50,'Stock list'!A:D,4,FALSE),""))</f>
        <v/>
      </c>
      <c r="D50" s="18">
        <f>IF(A50="","",IFERROR(VLOOKUP(A50,'Stock list'!A:F,6,FALSE),""))</f>
        <v/>
      </c>
      <c r="E50" s="40">
        <f>IF(A50="","",IFERROR(VLOOKUP(A50,'Stock list'!A:M,13,FALSE),""))</f>
        <v/>
      </c>
      <c r="F50" s="20" t="n"/>
      <c r="G50" s="21">
        <f>IF(OR(A50="",F50=""),"",F50-E50)</f>
        <v/>
      </c>
      <c r="H50" s="41">
        <f>IF(OR(G50="",D50=""),"",G50*D50)</f>
        <v/>
      </c>
      <c r="I50" s="42">
        <f>IF(OR(G50="",E50="",E50=0),"",G50/E50)</f>
        <v/>
      </c>
      <c r="J50" s="18">
        <f>IF(OR(E50="",D50=""),"",E50*D50)</f>
        <v/>
      </c>
      <c r="K50" s="18">
        <f>IF(OR(F50="",D50=""),"",F50*D50)</f>
        <v/>
      </c>
      <c r="L50" s="22">
        <f>IF(OR(A50="",F50=""),"",IF(G50=0,"Counts",IF(AND(E50&lt;&gt;0,ABS(G50/E50)&gt;INDEX(D:D,11)),"Investigate this line","Within tolerance")))</f>
        <v/>
      </c>
    </row>
    <row r="51" ht="18" customHeight="1">
      <c r="A51" s="15" t="n"/>
      <c r="B51" s="35">
        <f>IF(A51="","",IFERROR(VLOOKUP(A51,'Stock list'!A:B,2,FALSE),"Not on the stock list"))</f>
        <v/>
      </c>
      <c r="C51" s="39">
        <f>IF(A51="","",IFERROR(VLOOKUP(A51,'Stock list'!A:D,4,FALSE),""))</f>
        <v/>
      </c>
      <c r="D51" s="18">
        <f>IF(A51="","",IFERROR(VLOOKUP(A51,'Stock list'!A:F,6,FALSE),""))</f>
        <v/>
      </c>
      <c r="E51" s="40">
        <f>IF(A51="","",IFERROR(VLOOKUP(A51,'Stock list'!A:M,13,FALSE),""))</f>
        <v/>
      </c>
      <c r="F51" s="20" t="n"/>
      <c r="G51" s="21">
        <f>IF(OR(A51="",F51=""),"",F51-E51)</f>
        <v/>
      </c>
      <c r="H51" s="41">
        <f>IF(OR(G51="",D51=""),"",G51*D51)</f>
        <v/>
      </c>
      <c r="I51" s="42">
        <f>IF(OR(G51="",E51="",E51=0),"",G51/E51)</f>
        <v/>
      </c>
      <c r="J51" s="18">
        <f>IF(OR(E51="",D51=""),"",E51*D51)</f>
        <v/>
      </c>
      <c r="K51" s="18">
        <f>IF(OR(F51="",D51=""),"",F51*D51)</f>
        <v/>
      </c>
      <c r="L51" s="22">
        <f>IF(OR(A51="",F51=""),"",IF(G51=0,"Counts",IF(AND(E51&lt;&gt;0,ABS(G51/E51)&gt;INDEX(D:D,11)),"Investigate this line","Within tolerance")))</f>
        <v/>
      </c>
    </row>
    <row r="52" ht="18" customHeight="1">
      <c r="A52" s="15" t="n"/>
      <c r="B52" s="35">
        <f>IF(A52="","",IFERROR(VLOOKUP(A52,'Stock list'!A:B,2,FALSE),"Not on the stock list"))</f>
        <v/>
      </c>
      <c r="C52" s="39">
        <f>IF(A52="","",IFERROR(VLOOKUP(A52,'Stock list'!A:D,4,FALSE),""))</f>
        <v/>
      </c>
      <c r="D52" s="18">
        <f>IF(A52="","",IFERROR(VLOOKUP(A52,'Stock list'!A:F,6,FALSE),""))</f>
        <v/>
      </c>
      <c r="E52" s="40">
        <f>IF(A52="","",IFERROR(VLOOKUP(A52,'Stock list'!A:M,13,FALSE),""))</f>
        <v/>
      </c>
      <c r="F52" s="20" t="n"/>
      <c r="G52" s="21">
        <f>IF(OR(A52="",F52=""),"",F52-E52)</f>
        <v/>
      </c>
      <c r="H52" s="41">
        <f>IF(OR(G52="",D52=""),"",G52*D52)</f>
        <v/>
      </c>
      <c r="I52" s="42">
        <f>IF(OR(G52="",E52="",E52=0),"",G52/E52)</f>
        <v/>
      </c>
      <c r="J52" s="18">
        <f>IF(OR(E52="",D52=""),"",E52*D52)</f>
        <v/>
      </c>
      <c r="K52" s="18">
        <f>IF(OR(F52="",D52=""),"",F52*D52)</f>
        <v/>
      </c>
      <c r="L52" s="22">
        <f>IF(OR(A52="",F52=""),"",IF(G52=0,"Counts",IF(AND(E52&lt;&gt;0,ABS(G52/E52)&gt;INDEX(D:D,11)),"Investigate this line","Within tolerance")))</f>
        <v/>
      </c>
    </row>
    <row r="53" ht="18" customHeight="1">
      <c r="A53" s="15" t="n"/>
      <c r="B53" s="35">
        <f>IF(A53="","",IFERROR(VLOOKUP(A53,'Stock list'!A:B,2,FALSE),"Not on the stock list"))</f>
        <v/>
      </c>
      <c r="C53" s="39">
        <f>IF(A53="","",IFERROR(VLOOKUP(A53,'Stock list'!A:D,4,FALSE),""))</f>
        <v/>
      </c>
      <c r="D53" s="18">
        <f>IF(A53="","",IFERROR(VLOOKUP(A53,'Stock list'!A:F,6,FALSE),""))</f>
        <v/>
      </c>
      <c r="E53" s="40">
        <f>IF(A53="","",IFERROR(VLOOKUP(A53,'Stock list'!A:M,13,FALSE),""))</f>
        <v/>
      </c>
      <c r="F53" s="20" t="n"/>
      <c r="G53" s="21">
        <f>IF(OR(A53="",F53=""),"",F53-E53)</f>
        <v/>
      </c>
      <c r="H53" s="41">
        <f>IF(OR(G53="",D53=""),"",G53*D53)</f>
        <v/>
      </c>
      <c r="I53" s="42">
        <f>IF(OR(G53="",E53="",E53=0),"",G53/E53)</f>
        <v/>
      </c>
      <c r="J53" s="18">
        <f>IF(OR(E53="",D53=""),"",E53*D53)</f>
        <v/>
      </c>
      <c r="K53" s="18">
        <f>IF(OR(F53="",D53=""),"",F53*D53)</f>
        <v/>
      </c>
      <c r="L53" s="22">
        <f>IF(OR(A53="",F53=""),"",IF(G53=0,"Counts",IF(AND(E53&lt;&gt;0,ABS(G53/E53)&gt;INDEX(D:D,11)),"Investigate this line","Within tolerance")))</f>
        <v/>
      </c>
    </row>
    <row r="54" ht="18" customHeight="1">
      <c r="A54" s="15" t="n"/>
      <c r="B54" s="35">
        <f>IF(A54="","",IFERROR(VLOOKUP(A54,'Stock list'!A:B,2,FALSE),"Not on the stock list"))</f>
        <v/>
      </c>
      <c r="C54" s="39">
        <f>IF(A54="","",IFERROR(VLOOKUP(A54,'Stock list'!A:D,4,FALSE),""))</f>
        <v/>
      </c>
      <c r="D54" s="18">
        <f>IF(A54="","",IFERROR(VLOOKUP(A54,'Stock list'!A:F,6,FALSE),""))</f>
        <v/>
      </c>
      <c r="E54" s="40">
        <f>IF(A54="","",IFERROR(VLOOKUP(A54,'Stock list'!A:M,13,FALSE),""))</f>
        <v/>
      </c>
      <c r="F54" s="20" t="n"/>
      <c r="G54" s="21">
        <f>IF(OR(A54="",F54=""),"",F54-E54)</f>
        <v/>
      </c>
      <c r="H54" s="41">
        <f>IF(OR(G54="",D54=""),"",G54*D54)</f>
        <v/>
      </c>
      <c r="I54" s="42">
        <f>IF(OR(G54="",E54="",E54=0),"",G54/E54)</f>
        <v/>
      </c>
      <c r="J54" s="18">
        <f>IF(OR(E54="",D54=""),"",E54*D54)</f>
        <v/>
      </c>
      <c r="K54" s="18">
        <f>IF(OR(F54="",D54=""),"",F54*D54)</f>
        <v/>
      </c>
      <c r="L54" s="22">
        <f>IF(OR(A54="",F54=""),"",IF(G54=0,"Counts",IF(AND(E54&lt;&gt;0,ABS(G54/E54)&gt;INDEX(D:D,11)),"Investigate this line","Within tolerance")))</f>
        <v/>
      </c>
    </row>
    <row r="55" ht="18" customHeight="1">
      <c r="A55" s="15" t="n"/>
      <c r="B55" s="35">
        <f>IF(A55="","",IFERROR(VLOOKUP(A55,'Stock list'!A:B,2,FALSE),"Not on the stock list"))</f>
        <v/>
      </c>
      <c r="C55" s="39">
        <f>IF(A55="","",IFERROR(VLOOKUP(A55,'Stock list'!A:D,4,FALSE),""))</f>
        <v/>
      </c>
      <c r="D55" s="18">
        <f>IF(A55="","",IFERROR(VLOOKUP(A55,'Stock list'!A:F,6,FALSE),""))</f>
        <v/>
      </c>
      <c r="E55" s="40">
        <f>IF(A55="","",IFERROR(VLOOKUP(A55,'Stock list'!A:M,13,FALSE),""))</f>
        <v/>
      </c>
      <c r="F55" s="20" t="n"/>
      <c r="G55" s="21">
        <f>IF(OR(A55="",F55=""),"",F55-E55)</f>
        <v/>
      </c>
      <c r="H55" s="41">
        <f>IF(OR(G55="",D55=""),"",G55*D55)</f>
        <v/>
      </c>
      <c r="I55" s="42">
        <f>IF(OR(G55="",E55="",E55=0),"",G55/E55)</f>
        <v/>
      </c>
      <c r="J55" s="18">
        <f>IF(OR(E55="",D55=""),"",E55*D55)</f>
        <v/>
      </c>
      <c r="K55" s="18">
        <f>IF(OR(F55="",D55=""),"",F55*D55)</f>
        <v/>
      </c>
      <c r="L55" s="22">
        <f>IF(OR(A55="",F55=""),"",IF(G55=0,"Counts",IF(AND(E55&lt;&gt;0,ABS(G55/E55)&gt;INDEX(D:D,11)),"Investigate this line","Within tolerance")))</f>
        <v/>
      </c>
    </row>
    <row r="56" ht="18" customHeight="1">
      <c r="A56" s="15" t="n"/>
      <c r="B56" s="35">
        <f>IF(A56="","",IFERROR(VLOOKUP(A56,'Stock list'!A:B,2,FALSE),"Not on the stock list"))</f>
        <v/>
      </c>
      <c r="C56" s="39">
        <f>IF(A56="","",IFERROR(VLOOKUP(A56,'Stock list'!A:D,4,FALSE),""))</f>
        <v/>
      </c>
      <c r="D56" s="18">
        <f>IF(A56="","",IFERROR(VLOOKUP(A56,'Stock list'!A:F,6,FALSE),""))</f>
        <v/>
      </c>
      <c r="E56" s="40">
        <f>IF(A56="","",IFERROR(VLOOKUP(A56,'Stock list'!A:M,13,FALSE),""))</f>
        <v/>
      </c>
      <c r="F56" s="20" t="n"/>
      <c r="G56" s="21">
        <f>IF(OR(A56="",F56=""),"",F56-E56)</f>
        <v/>
      </c>
      <c r="H56" s="41">
        <f>IF(OR(G56="",D56=""),"",G56*D56)</f>
        <v/>
      </c>
      <c r="I56" s="42">
        <f>IF(OR(G56="",E56="",E56=0),"",G56/E56)</f>
        <v/>
      </c>
      <c r="J56" s="18">
        <f>IF(OR(E56="",D56=""),"",E56*D56)</f>
        <v/>
      </c>
      <c r="K56" s="18">
        <f>IF(OR(F56="",D56=""),"",F56*D56)</f>
        <v/>
      </c>
      <c r="L56" s="22">
        <f>IF(OR(A56="",F56=""),"",IF(G56=0,"Counts",IF(AND(E56&lt;&gt;0,ABS(G56/E56)&gt;INDEX(D:D,11)),"Investigate this line","Within tolerance")))</f>
        <v/>
      </c>
    </row>
    <row r="57" ht="22" customHeight="1">
      <c r="A57" s="23" t="inlineStr">
        <is>
          <t>TOTALS</t>
        </is>
      </c>
      <c r="B57" s="36" t="n"/>
      <c r="C57" s="36" t="n"/>
      <c r="D57" s="24" t="n"/>
      <c r="E57" s="24" t="n"/>
      <c r="F57" s="24" t="n"/>
      <c r="G57" s="24" t="n"/>
      <c r="H57" s="26">
        <f>SUM(H17:H56)</f>
        <v/>
      </c>
      <c r="I57" s="24" t="n"/>
      <c r="J57" s="26">
        <f>SUM(J17:J56)</f>
        <v/>
      </c>
      <c r="K57" s="26">
        <f>SUM(K17:K56)</f>
        <v/>
      </c>
      <c r="L57" s="24" t="n"/>
    </row>
    <row r="59" ht="22" customHeight="1">
      <c r="A59" s="7" t="inlineStr">
        <is>
          <t>WHAT THE COUNT FOUND</t>
        </is>
      </c>
      <c r="B59" s="8" t="n"/>
      <c r="C59" s="8" t="n"/>
      <c r="D59" s="8" t="n"/>
      <c r="E59" s="8" t="n"/>
      <c r="F59" s="8" t="n"/>
      <c r="G59" s="8" t="n"/>
      <c r="H59" s="8" t="n"/>
      <c r="I59" s="8" t="n"/>
      <c r="J59" s="8" t="n"/>
      <c r="K59" s="8" t="n"/>
      <c r="L59" s="8" t="n"/>
    </row>
    <row r="60" ht="26" customHeight="1">
      <c r="A60" s="9" t="inlineStr">
        <is>
          <t>Lines counted</t>
        </is>
      </c>
      <c r="D60" s="27">
        <f>COUNT(F17:F56)</f>
        <v/>
      </c>
      <c r="E60" s="11" t="inlineStr">
        <is>
          <t>How many item codes you actually counted.</t>
        </is>
      </c>
    </row>
    <row r="61" ht="26" customHeight="1">
      <c r="A61" s="9" t="inlineStr">
        <is>
          <t>Lines outside your tolerance</t>
        </is>
      </c>
      <c r="D61" s="33">
        <f>COUNTIF(L17:L56,"Investigate this line")</f>
        <v/>
      </c>
      <c r="E61" s="11" t="inlineStr">
        <is>
          <t>Start with these. Look for a booking you forgot, a sale rung up under the wrong code, or a real loss.</t>
        </is>
      </c>
    </row>
    <row r="62" ht="26" customHeight="1">
      <c r="A62" s="9" t="inlineStr">
        <is>
          <t>Value the books said you had</t>
        </is>
      </c>
      <c r="D62" s="28">
        <f>J57</f>
        <v/>
      </c>
      <c r="E62" s="11" t="inlineStr">
        <is>
          <t>Expected quantity multiplied by cost price.</t>
        </is>
      </c>
    </row>
    <row r="63" ht="26" customHeight="1">
      <c r="A63" s="9" t="inlineStr">
        <is>
          <t>Value you actually counted</t>
        </is>
      </c>
      <c r="D63" s="28">
        <f>K57</f>
        <v/>
      </c>
      <c r="E63" s="11" t="inlineStr">
        <is>
          <t>Counted quantity multiplied by cost price.</t>
        </is>
      </c>
    </row>
    <row r="64" ht="26" customHeight="1">
      <c r="A64" s="9" t="inlineStr">
        <is>
          <t>Total variance value</t>
        </is>
      </c>
      <c r="D64" s="43">
        <f>H57</f>
        <v/>
      </c>
      <c r="E64" s="11" t="inlineStr">
        <is>
          <t>Negative means stock is missing. Positive means you have more than the books say, which is also a problem: something was not booked in.</t>
        </is>
      </c>
    </row>
    <row r="65" ht="26" customHeight="1">
      <c r="A65" s="9" t="inlineStr">
        <is>
          <t>Shrinkage percentage</t>
        </is>
      </c>
      <c r="D65" s="44">
        <f>IF(J57=0,"",-H57/J57)</f>
        <v/>
      </c>
      <c r="E65" s="11" t="inlineStr">
        <is>
          <t>Missing stock value as a share of the stock value you expected to have. Under 1% is normal for most trades. Over 3% needs an explanation before your next count.</t>
        </is>
      </c>
    </row>
    <row r="67" ht="29" customHeight="1">
      <c r="A67" s="13" t="inlineStr">
        <is>
          <t>Note: once you have investigated a variance, book it out on the Stock movements sheet with the reason that actually caused it. Booking it as a stock count adjustment when you know it was theft or wastage hides the very thing this sheet exists to show you.</t>
        </is>
      </c>
    </row>
    <row r="68" ht="29" customHeight="1">
      <c r="A68" s="13" t="inlineStr">
        <is>
          <t>Note: the shrinkage percentage compares what you counted with what the books said. It cannot tell the difference between stock stolen, stock thrown away and stock never booked in. That is what the reason column on the movements sheet is for.</t>
        </is>
      </c>
    </row>
  </sheetData>
  <mergeCells count="30">
    <mergeCell ref="G6:L6"/>
    <mergeCell ref="E62:L62"/>
    <mergeCell ref="A57:C57"/>
    <mergeCell ref="A2:L2"/>
    <mergeCell ref="E64:L64"/>
    <mergeCell ref="G5:L5"/>
    <mergeCell ref="E63:L63"/>
    <mergeCell ref="A8:L8"/>
    <mergeCell ref="E10:L10"/>
    <mergeCell ref="A14:L14"/>
    <mergeCell ref="A62:C62"/>
    <mergeCell ref="G4:L4"/>
    <mergeCell ref="E60:L60"/>
    <mergeCell ref="E65:L65"/>
    <mergeCell ref="A10:C10"/>
    <mergeCell ref="E9:L9"/>
    <mergeCell ref="A63:C63"/>
    <mergeCell ref="A68:L68"/>
    <mergeCell ref="E11:L11"/>
    <mergeCell ref="A13:L13"/>
    <mergeCell ref="A9:C9"/>
    <mergeCell ref="A67:L67"/>
    <mergeCell ref="A59:L59"/>
    <mergeCell ref="E61:L61"/>
    <mergeCell ref="A64:C64"/>
    <mergeCell ref="A60:C60"/>
    <mergeCell ref="A11:C11"/>
    <mergeCell ref="A1:L1"/>
    <mergeCell ref="A61:C61"/>
    <mergeCell ref="A65:C65"/>
  </mergeCells>
  <conditionalFormatting sqref="L17:L56">
    <cfRule type="cellIs" priority="1" operator="equal" dxfId="0">
      <formula>"Investigate this line"</formula>
    </cfRule>
    <cfRule type="cellIs" priority="2" operator="equal" dxfId="2">
      <formula>"Counts"</formula>
    </cfRule>
    <cfRule type="cellIs" priority="3" operator="equal" dxfId="1">
      <formula>"Within tolerance"</formula>
    </cfRule>
  </conditionalFormatting>
  <conditionalFormatting sqref="G17:I56">
    <cfRule type="expression" priority="4" dxfId="0">
      <formula>AND($L17="Investigate this line")</formula>
    </cfRule>
  </conditionalFormatting>
  <conditionalFormatting sqref="H17:H56">
    <cfRule type="cellIs" priority="5" operator="greaterThan" dxfId="2">
      <formula>0</formula>
    </cfRule>
  </conditionalFormatting>
  <pageMargins left="0.5" right="0.5" top="0.6" bottom="0.6" header="0.5" footer="0.5"/>
  <pageSetup orientation="landscape" paperSize="9" fitToHeight="0" fitToWidth="1"/>
  <headerFooter>
    <oddHeader/>
    <oddFooter>&amp;C&amp;"Arial"&amp;8 &amp;K6B6870Powered by Digitise SA | digitisesa.co.za | Free for South African entrepreneurs&amp;R&amp;"Arial"&amp;8 &amp;K6B6870Page &amp;P of &amp;N</oddFooter>
    <evenHeader/>
    <evenFooter/>
    <firstHeader/>
    <firstFooter/>
  </headerFooter>
</worksheet>
</file>

<file path=xl/worksheets/sheet4.xml><?xml version="1.0" encoding="utf-8"?>
<worksheet xmlns="http://schemas.openxmlformats.org/spreadsheetml/2006/main">
  <sheetPr>
    <tabColor rgb="0021759B"/>
    <outlinePr summaryBelow="1" summaryRight="1"/>
    <pageSetUpPr fitToPage="1"/>
  </sheetPr>
  <dimension ref="A1:F65"/>
  <sheetViews>
    <sheetView showGridLines="0" workbookViewId="0">
      <pane ySplit="8" topLeftCell="A9" activePane="bottomLeft" state="frozen"/>
      <selection pane="bottomLeft" activeCell="A1" sqref="A1"/>
    </sheetView>
  </sheetViews>
  <sheetFormatPr baseColWidth="8" defaultRowHeight="15"/>
  <cols>
    <col width="46" customWidth="1" min="1" max="1"/>
    <col width="18" customWidth="1" min="2" max="2"/>
    <col width="18" customWidth="1" min="3" max="3"/>
    <col width="18" customWidth="1" min="4" max="4"/>
    <col width="42" customWidth="1" min="5" max="5"/>
    <col width="12" customWidth="1" min="6" max="6"/>
  </cols>
  <sheetData>
    <row r="1" ht="26" customHeight="1">
      <c r="A1" s="1" t="inlineStr">
        <is>
          <t>HOW TO PRICE, AND HOW TO COUNT</t>
        </is>
      </c>
    </row>
    <row r="2" ht="14" customHeight="1">
      <c r="A2" s="2" t="inlineStr">
        <is>
          <t>Markup and margin are not the same number, and confusing them is the fastest way to undercharge</t>
        </is>
      </c>
    </row>
    <row r="3" ht="4" customHeight="1">
      <c r="A3" s="3" t="n"/>
      <c r="B3" s="3" t="n"/>
      <c r="C3" s="3" t="n"/>
      <c r="D3" s="3" t="n"/>
      <c r="E3" s="3" t="n"/>
      <c r="F3" s="3" t="n"/>
    </row>
    <row r="4" ht="15" customHeight="1">
      <c r="A4" s="4" t="inlineStr">
        <is>
          <t>[YOUR COMPANY NAME]</t>
        </is>
      </c>
      <c r="C4" s="5" t="inlineStr">
        <is>
          <t>[ Insert your logo in the space above ]</t>
        </is>
      </c>
    </row>
    <row r="5" ht="15" customHeight="1">
      <c r="A5" s="6" t="inlineStr">
        <is>
          <t>Reg No: [XXXX/XXXXXX/XX]</t>
        </is>
      </c>
      <c r="C5" s="5" t="inlineStr">
        <is>
          <t>VAT No: [4XXXXXXXXX] (if VAT registered)</t>
        </is>
      </c>
    </row>
    <row r="6" ht="15" customHeight="1">
      <c r="A6" s="6" t="inlineStr">
        <is>
          <t>[email@yourbusiness.co.za]</t>
        </is>
      </c>
      <c r="C6" s="5" t="inlineStr">
        <is>
          <t>[+27 XX XXX XXXX]</t>
        </is>
      </c>
    </row>
    <row r="8" ht="29" customHeight="1">
      <c r="A8" s="13" t="inlineStr">
        <is>
          <t>Note: How to use this sheet: type only in the white cells, which show in blue text. The shaded cells work themselves out, so leave them alone. Notes in grey italic are guidance and can be deleted before you send the document.</t>
        </is>
      </c>
    </row>
    <row r="10" ht="22" customHeight="1">
      <c r="A10" s="7" t="inlineStr">
        <is>
          <t>MARKUP AND MARGIN, WORKED THROUGH</t>
        </is>
      </c>
      <c r="B10" s="8" t="n"/>
      <c r="C10" s="8" t="n"/>
      <c r="D10" s="8" t="n"/>
      <c r="E10" s="8" t="n"/>
      <c r="F10" s="8" t="n"/>
    </row>
    <row r="11" ht="29" customHeight="1">
      <c r="A11" s="13" t="inlineStr">
        <is>
          <t>Note: markup is the profit measured against what the item cost you. Margin is the same profit measured against what you sold it for. The same sale always produces a smaller margin than markup. Both are worked out on amounts excluding VAT.</t>
        </is>
      </c>
    </row>
    <row r="12" ht="20" customHeight="1">
      <c r="A12" s="45" t="inlineStr">
        <is>
          <t>Type a cost price and a selling price here</t>
        </is>
      </c>
    </row>
    <row r="13" ht="24" customHeight="1">
      <c r="A13" s="9" t="inlineStr">
        <is>
          <t>Cost price excluding VAT</t>
        </is>
      </c>
      <c r="B13" s="46" t="n">
        <v>100</v>
      </c>
      <c r="C13" s="11" t="inlineStr">
        <is>
          <t>What you paid the supplier, before VAT.</t>
        </is>
      </c>
    </row>
    <row r="14" ht="24" customHeight="1">
      <c r="A14" s="9" t="inlineStr">
        <is>
          <t>Selling price excluding VAT</t>
        </is>
      </c>
      <c r="B14" s="46" t="n">
        <v>150</v>
      </c>
      <c r="C14" s="11" t="inlineStr">
        <is>
          <t>What you charge, with the VAT taken out.</t>
        </is>
      </c>
    </row>
    <row r="15" ht="24" customHeight="1">
      <c r="A15" s="9" t="inlineStr">
        <is>
          <t>Gross profit in Rand</t>
        </is>
      </c>
      <c r="B15" s="29">
        <f>B14-B13</f>
        <v/>
      </c>
      <c r="C15" s="11" t="inlineStr">
        <is>
          <t>Selling price less cost price. This is the money you actually keep from the sale, before your overheads.</t>
        </is>
      </c>
    </row>
    <row r="16" ht="24" customHeight="1">
      <c r="A16" s="9" t="inlineStr">
        <is>
          <t>Markup</t>
        </is>
      </c>
      <c r="B16" s="31">
        <f>IF(B13=0,"",(B14-B13)/B13)</f>
        <v/>
      </c>
      <c r="C16" s="11" t="inlineStr">
        <is>
          <t>Gross profit divided by the cost price. On R 100 cost sold at R 150 this is 50%.</t>
        </is>
      </c>
    </row>
    <row r="17" ht="24" customHeight="1">
      <c r="A17" s="9" t="inlineStr">
        <is>
          <t>Margin</t>
        </is>
      </c>
      <c r="B17" s="31">
        <f>IF(B14=0,"",(B14-B13)/B14)</f>
        <v/>
      </c>
      <c r="C17" s="11" t="inlineStr">
        <is>
          <t>Gross profit divided by the selling price. The same sale is a margin of only 33.3%. That gap is where businesses lose money.</t>
        </is>
      </c>
    </row>
    <row r="19" ht="22" customHeight="1">
      <c r="A19" s="47" t="inlineStr">
        <is>
          <t>PRICING BACKWARDS FROM THE MARGIN YOU NEED</t>
        </is>
      </c>
      <c r="B19" s="48" t="n"/>
      <c r="C19" s="48" t="n"/>
      <c r="D19" s="48" t="n"/>
      <c r="E19" s="48" t="n"/>
      <c r="F19" s="48" t="n"/>
    </row>
    <row r="20" ht="29" customHeight="1">
      <c r="A20" s="13" t="inlineStr">
        <is>
          <t>Note: most owners set a price by adding a percentage to cost. That gives you a markup, not a margin. If you need a particular margin, work backwards: divide the cost by one less the margin.</t>
        </is>
      </c>
    </row>
    <row r="21" ht="22" customHeight="1">
      <c r="A21" s="9" t="inlineStr">
        <is>
          <t>Cost price excluding VAT</t>
        </is>
      </c>
      <c r="B21" s="46" t="n">
        <v>100</v>
      </c>
      <c r="C21" s="11" t="inlineStr">
        <is>
          <t>The same cost price, repeated here so you can play with it.</t>
        </is>
      </c>
    </row>
    <row r="22" ht="22" customHeight="1">
      <c r="A22" s="9" t="inlineStr">
        <is>
          <t>The margin you want</t>
        </is>
      </c>
      <c r="B22" s="49" t="n">
        <v>0.5</v>
      </c>
      <c r="C22" s="11" t="inlineStr">
        <is>
          <t>Type it as a percentage. It must be less than 100%.</t>
        </is>
      </c>
    </row>
    <row r="23" ht="26" customHeight="1">
      <c r="A23" s="9" t="inlineStr">
        <is>
          <t>Selling price excluding VAT you must charge</t>
        </is>
      </c>
      <c r="B23" s="30">
        <f>IF(B22&gt;=1,"",B21/(1-B22))</f>
        <v/>
      </c>
      <c r="C23" s="11" t="inlineStr">
        <is>
          <t>Cost divided by one less the margin. A 50% margin on a R 100 cost needs a selling price of R 200, not R 150.</t>
        </is>
      </c>
    </row>
    <row r="24" ht="26" customHeight="1">
      <c r="A24" s="9" t="inlineStr">
        <is>
          <t>Selling price including VAT, if you are registered</t>
        </is>
      </c>
      <c r="B24" s="30">
        <f>IF(B22&gt;=1,"",ROUND(B21/(1-B22)*(1+0.15),2))</f>
        <v/>
      </c>
      <c r="C24" s="11" t="inlineStr">
        <is>
          <t>The excluding VAT price plus 15% VAT. Round it to a shelf price after this.</t>
        </is>
      </c>
    </row>
    <row r="25" ht="26" customHeight="1">
      <c r="A25" s="9" t="inlineStr">
        <is>
          <t>The markup that price represents</t>
        </is>
      </c>
      <c r="B25" s="31">
        <f>IF(OR(B21=0,B22&gt;=1),"",(B21/(1-B22)-B21)/B21)</f>
        <v/>
      </c>
      <c r="C25" s="11" t="inlineStr">
        <is>
          <t>A 50% margin is a 100% markup. This is the number people get wrong.</t>
        </is>
      </c>
    </row>
    <row r="27" ht="22" customHeight="1">
      <c r="A27" s="47" t="inlineStr">
        <is>
          <t>THE SAME NUMBERS, SIDE BY SIDE</t>
        </is>
      </c>
      <c r="B27" s="48" t="n"/>
      <c r="C27" s="48" t="n"/>
      <c r="D27" s="48" t="n"/>
      <c r="E27" s="48" t="n"/>
      <c r="F27" s="48" t="n"/>
    </row>
    <row r="28" ht="26" customHeight="1">
      <c r="A28" s="14" t="inlineStr">
        <is>
          <t>IF YOUR MARKUP ON COST IS</t>
        </is>
      </c>
      <c r="B28" s="14" t="inlineStr">
        <is>
          <t>THE MARGIN YOU ACTUALLY GET</t>
        </is>
      </c>
      <c r="C28" s="14" t="inlineStr">
        <is>
          <t>ON A COST OF R 100 YOU SELL AT</t>
        </is>
      </c>
      <c r="D28" s="14" t="inlineStr">
        <is>
          <t>GROSS PROFIT PER ITEM</t>
        </is>
      </c>
      <c r="E28" s="14" t="inlineStr">
        <is>
          <t>WHAT IT MEANS</t>
        </is>
      </c>
      <c r="F28" s="50" t="n"/>
    </row>
    <row r="29" ht="30" customHeight="1">
      <c r="A29" s="12" t="n">
        <v>0.2</v>
      </c>
      <c r="B29" s="51">
        <f>IF(A29="","",A29/(1+A29))</f>
        <v/>
      </c>
      <c r="C29" s="52">
        <f>IF(A29="","",100*(1+A29))</f>
        <v/>
      </c>
      <c r="D29" s="53">
        <f>IF(A29="","",100*A29)</f>
        <v/>
      </c>
      <c r="E29" s="54" t="inlineStr">
        <is>
          <t>Common in fast moving groceries and airtime. It leaves very little for rent, wages and wastage.</t>
        </is>
      </c>
      <c r="F29" s="50" t="n"/>
    </row>
    <row r="30" ht="30" customHeight="1">
      <c r="A30" s="12" t="n">
        <v>0.3</v>
      </c>
      <c r="B30" s="51">
        <f>IF(A30="","",A30/(1+A30))</f>
        <v/>
      </c>
      <c r="C30" s="52">
        <f>IF(A30="","",100*(1+A30))</f>
        <v/>
      </c>
      <c r="D30" s="53">
        <f>IF(A30="","",100*A30)</f>
        <v/>
      </c>
      <c r="E30" s="54" t="inlineStr">
        <is>
          <t>A thin retail markup. It only works on high volume.</t>
        </is>
      </c>
      <c r="F30" s="50" t="n"/>
    </row>
    <row r="31" ht="30" customHeight="1">
      <c r="A31" s="12" t="n">
        <v>0.5</v>
      </c>
      <c r="B31" s="51">
        <f>IF(A31="","",A31/(1+A31))</f>
        <v/>
      </c>
      <c r="C31" s="52">
        <f>IF(A31="","",100*(1+A31))</f>
        <v/>
      </c>
      <c r="D31" s="53">
        <f>IF(A31="","",100*A31)</f>
        <v/>
      </c>
      <c r="E31" s="54" t="inlineStr">
        <is>
          <t>A typical small retail markup. Notice the margin is only a third.</t>
        </is>
      </c>
      <c r="F31" s="50" t="n"/>
    </row>
    <row r="32" ht="30" customHeight="1">
      <c r="A32" s="12" t="n">
        <v>0.75</v>
      </c>
      <c r="B32" s="51">
        <f>IF(A32="","",A32/(1+A32))</f>
        <v/>
      </c>
      <c r="C32" s="52">
        <f>IF(A32="","",100*(1+A32))</f>
        <v/>
      </c>
      <c r="D32" s="53">
        <f>IF(A32="","",100*A32)</f>
        <v/>
      </c>
      <c r="E32" s="54" t="inlineStr">
        <is>
          <t>Where most workshops and salons need to be once labour is counted.</t>
        </is>
      </c>
      <c r="F32" s="50" t="n"/>
    </row>
    <row r="33" ht="30" customHeight="1">
      <c r="A33" s="12" t="n">
        <v>1</v>
      </c>
      <c r="B33" s="51">
        <f>IF(A33="","",A33/(1+A33))</f>
        <v/>
      </c>
      <c r="C33" s="52">
        <f>IF(A33="","",100*(1+A33))</f>
        <v/>
      </c>
      <c r="D33" s="53">
        <f>IF(A33="","",100*A33)</f>
        <v/>
      </c>
      <c r="E33" s="54" t="inlineStr">
        <is>
          <t>Doubling the cost. This is a 50% margin, and it is what most small businesses actually need to survive.</t>
        </is>
      </c>
      <c r="F33" s="50" t="n"/>
    </row>
    <row r="34" ht="30" customHeight="1">
      <c r="A34" s="12" t="n">
        <v>1.5</v>
      </c>
      <c r="B34" s="51">
        <f>IF(A34="","",A34/(1+A34))</f>
        <v/>
      </c>
      <c r="C34" s="52">
        <f>IF(A34="","",100*(1+A34))</f>
        <v/>
      </c>
      <c r="D34" s="53">
        <f>IF(A34="","",100*A34)</f>
        <v/>
      </c>
      <c r="E34" s="54" t="inlineStr">
        <is>
          <t>Common on low cost, high effort items like made up bouquets or plated food.</t>
        </is>
      </c>
      <c r="F34" s="50" t="n"/>
    </row>
    <row r="35" ht="30" customHeight="1">
      <c r="A35" s="12" t="n">
        <v>2</v>
      </c>
      <c r="B35" s="51">
        <f>IF(A35="","",A35/(1+A35))</f>
        <v/>
      </c>
      <c r="C35" s="52">
        <f>IF(A35="","",100*(1+A35))</f>
        <v/>
      </c>
      <c r="D35" s="53">
        <f>IF(A35="","",100*A35)</f>
        <v/>
      </c>
      <c r="E35" s="54" t="inlineStr">
        <is>
          <t>Three times cost. Usual in hospitality on drinks and in beauty on treatments where your time is the real cost.</t>
        </is>
      </c>
      <c r="F35" s="50" t="n"/>
    </row>
    <row r="37" ht="29" customHeight="1">
      <c r="A37" s="13" t="inlineStr">
        <is>
          <t>Note: the margin column is worked out live from the markup you type in the first column, using markup divided by one plus markup. Change any markup and the rest of the row follows.</t>
        </is>
      </c>
    </row>
    <row r="38" ht="29" customHeight="1">
      <c r="A38" s="13" t="inlineStr">
        <is>
          <t>Note: your markup has to cover more than the cost of the item. It has to cover rent, wages, electricity, wastage, breakage, theft and the discount you give the customer who asks. Work out your gross profit first, then check it against your monthly overheads in template B1.</t>
        </is>
      </c>
    </row>
    <row r="40" ht="22" customHeight="1">
      <c r="A40" s="7" t="inlineStr">
        <is>
          <t>HOW OFTEN TO COUNT</t>
        </is>
      </c>
      <c r="B40" s="8" t="n"/>
      <c r="C40" s="8" t="n"/>
      <c r="D40" s="8" t="n"/>
      <c r="E40" s="8" t="n"/>
      <c r="F40" s="8" t="n"/>
    </row>
    <row r="41" ht="26" customHeight="1">
      <c r="A41" s="14" t="inlineStr">
        <is>
          <t>WHAT YOU SELL</t>
        </is>
      </c>
      <c r="B41" s="14" t="inlineStr">
        <is>
          <t>HOW OFTEN TO COUNT ALL OF IT</t>
        </is>
      </c>
      <c r="C41" s="14" t="inlineStr">
        <is>
          <t>WHAT TO COUNT MORE OFTEN</t>
        </is>
      </c>
      <c r="D41" s="14" t="inlineStr">
        <is>
          <t>WHY</t>
        </is>
      </c>
      <c r="E41" s="55" t="n"/>
      <c r="F41" s="50" t="n"/>
    </row>
    <row r="42" ht="44" customHeight="1">
      <c r="A42" s="56" t="inlineStr">
        <is>
          <t>Food, fresh produce, a restaurant or a takeaway</t>
        </is>
      </c>
      <c r="B42" s="54" t="inlineStr">
        <is>
          <t>Every week, and a full count every month</t>
        </is>
      </c>
      <c r="C42" s="54" t="inlineStr">
        <is>
          <t>Anything perishable, meat, dairy and drinks, daily</t>
        </is>
      </c>
      <c r="D42" s="54" t="inlineStr">
        <is>
          <t>Stock walks out and stock goes off. A week is already a long time.</t>
        </is>
      </c>
      <c r="E42" s="55" t="n"/>
      <c r="F42" s="50" t="n"/>
    </row>
    <row r="43" ht="44" customHeight="1">
      <c r="A43" s="56" t="inlineStr">
        <is>
          <t>A spaza shop or a small retailer</t>
        </is>
      </c>
      <c r="B43" s="54" t="inlineStr">
        <is>
          <t>Every month</t>
        </is>
      </c>
      <c r="C43" s="54" t="inlineStr">
        <is>
          <t>Airtime, cigarettes, cooldrinks and anything small and easy to pocket, weekly</t>
        </is>
      </c>
      <c r="D43" s="54" t="inlineStr">
        <is>
          <t>High value per unit and easy to move is where shrinkage concentrates.</t>
        </is>
      </c>
      <c r="E43" s="55" t="n"/>
      <c r="F43" s="50" t="n"/>
    </row>
    <row r="44" ht="44" customHeight="1">
      <c r="A44" s="56" t="inlineStr">
        <is>
          <t>A hair salon or a beauty salon</t>
        </is>
      </c>
      <c r="B44" s="54" t="inlineStr">
        <is>
          <t>Every month</t>
        </is>
      </c>
      <c r="C44" s="54" t="inlineStr">
        <is>
          <t>Colour, treatments and retail products, fortnightly</t>
        </is>
      </c>
      <c r="D44" s="54" t="inlineStr">
        <is>
          <t>Professional product used in the back and product sold at the front get mixed up, and the back use is never recorded.</t>
        </is>
      </c>
      <c r="E44" s="55" t="n"/>
      <c r="F44" s="50" t="n"/>
    </row>
    <row r="45" ht="44" customHeight="1">
      <c r="A45" s="56" t="inlineStr">
        <is>
          <t>A workshop, a builder or an installer</t>
        </is>
      </c>
      <c r="B45" s="54" t="inlineStr">
        <is>
          <t>Every quarter</t>
        </is>
      </c>
      <c r="C45" s="54" t="inlineStr">
        <is>
          <t>Consumables and small tools, monthly</t>
        </is>
      </c>
      <c r="D45" s="54" t="inlineStr">
        <is>
          <t>Consumables leave with the job and with the vehicle, and are rarely written off against the job.</t>
        </is>
      </c>
      <c r="E45" s="55" t="n"/>
      <c r="F45" s="50" t="n"/>
    </row>
    <row r="46" ht="44" customHeight="1">
      <c r="A46" s="56" t="inlineStr">
        <is>
          <t>Anything you are about to report on</t>
        </is>
      </c>
      <c r="B46" s="54" t="inlineStr">
        <is>
          <t>A full count at your financial year end, without exception</t>
        </is>
      </c>
      <c r="C46" s="54" t="inlineStr">
        <is>
          <t>Everything</t>
        </is>
      </c>
      <c r="D46" s="54" t="inlineStr">
        <is>
          <t>Your closing stock figure changes your profit and therefore your tax. SARS may ask you to prove it.</t>
        </is>
      </c>
      <c r="E46" s="55" t="n"/>
      <c r="F46" s="50" t="n"/>
    </row>
    <row r="48" ht="22" customHeight="1">
      <c r="A48" s="7" t="inlineStr">
        <is>
          <t>WHAT WASTAGE IS TELLING YOU</t>
        </is>
      </c>
      <c r="B48" s="8" t="n"/>
      <c r="C48" s="8" t="n"/>
      <c r="D48" s="8" t="n"/>
      <c r="E48" s="8" t="n"/>
      <c r="F48" s="8" t="n"/>
    </row>
    <row r="49" ht="32" customHeight="1">
      <c r="A49" s="56" t="inlineStr">
        <is>
          <t>Wastage keeps rising on one item</t>
        </is>
      </c>
      <c r="B49" s="54" t="inlineStr">
        <is>
          <t>You are buying too much of it at a time. Order smaller and more often, even if the unit price is a little higher.</t>
        </is>
      </c>
      <c r="C49" s="55" t="n"/>
      <c r="D49" s="55" t="n"/>
      <c r="E49" s="55" t="n"/>
      <c r="F49" s="50" t="n"/>
    </row>
    <row r="50" ht="32" customHeight="1">
      <c r="A50" s="56" t="inlineStr">
        <is>
          <t>Wastage spikes on one day or one shift</t>
        </is>
      </c>
      <c r="B50" s="54" t="inlineStr">
        <is>
          <t>It is a process, not the product. Look at who was working, how stock was rotated, and whether the fridge held temperature.</t>
        </is>
      </c>
      <c r="C50" s="55" t="n"/>
      <c r="D50" s="55" t="n"/>
      <c r="E50" s="55" t="n"/>
      <c r="F50" s="50" t="n"/>
    </row>
    <row r="51" ht="32" customHeight="1">
      <c r="A51" s="56" t="inlineStr">
        <is>
          <t>Theft is zero but the count is always short</t>
        </is>
      </c>
      <c r="B51" s="54" t="inlineStr">
        <is>
          <t>Losses are happening somewhere you are not recording them. Nobody books their own theft. Trust the count, not the reason column.</t>
        </is>
      </c>
      <c r="C51" s="55" t="n"/>
      <c r="D51" s="55" t="n"/>
      <c r="E51" s="55" t="n"/>
      <c r="F51" s="50" t="n"/>
    </row>
    <row r="52" ht="32" customHeight="1">
      <c r="A52" s="56" t="inlineStr">
        <is>
          <t>Own use is large</t>
        </is>
      </c>
      <c r="B52" s="54" t="inlineStr">
        <is>
          <t>Staff meals, product used in the back, and stock taken home. It is a real cost and it belongs in your pricing, not hidden in shrinkage.</t>
        </is>
      </c>
      <c r="C52" s="55" t="n"/>
      <c r="D52" s="55" t="n"/>
      <c r="E52" s="55" t="n"/>
      <c r="F52" s="50" t="n"/>
    </row>
    <row r="53" ht="32" customHeight="1">
      <c r="A53" s="56" t="inlineStr">
        <is>
          <t>The count is over, not short</t>
        </is>
      </c>
      <c r="B53" s="54" t="inlineStr">
        <is>
          <t>Stock arrived and was never booked in, or a sale was rung up under the wrong code. An over is a control failure exactly like a short.</t>
        </is>
      </c>
      <c r="C53" s="55" t="n"/>
      <c r="D53" s="55" t="n"/>
      <c r="E53" s="55" t="n"/>
      <c r="F53" s="50" t="n"/>
    </row>
    <row r="55" ht="22" customHeight="1">
      <c r="A55" s="7" t="inlineStr">
        <is>
          <t>STOCK, VAT AND YOUR RECORDS</t>
        </is>
      </c>
      <c r="B55" s="8" t="n"/>
      <c r="C55" s="8" t="n"/>
      <c r="D55" s="8" t="n"/>
      <c r="E55" s="8" t="n"/>
      <c r="F55" s="8" t="n"/>
    </row>
    <row r="56" ht="46" customHeight="1">
      <c r="A56" s="56" t="inlineStr">
        <is>
          <t>Stock and VAT, if you are a registered vendor</t>
        </is>
      </c>
      <c r="B56" s="54" t="inlineStr">
        <is>
          <t>You claim the input VAT on the purchase in the VAT period in which you buy the stock, so the VAT is not part of your cost. Carry the stock at cost excluding VAT, which is what the cost price column on the Stock list expects.</t>
        </is>
      </c>
      <c r="C56" s="55" t="n"/>
      <c r="D56" s="55" t="n"/>
      <c r="E56" s="55" t="n"/>
      <c r="F56" s="50" t="n"/>
    </row>
    <row r="57" ht="46" customHeight="1">
      <c r="A57" s="56" t="inlineStr">
        <is>
          <t>Stock and VAT, if you are not registered</t>
        </is>
      </c>
      <c r="B57" s="54" t="inlineStr">
        <is>
          <t>You cannot claim the input VAT, so the VAT you paid is part of what the stock cost you. Carry it at the full amount you paid, including VAT, and price off that figure.</t>
        </is>
      </c>
      <c r="C57" s="55" t="n"/>
      <c r="D57" s="55" t="n"/>
      <c r="E57" s="55" t="n"/>
      <c r="F57" s="50" t="n"/>
    </row>
    <row r="58" ht="46" customHeight="1">
      <c r="A58" s="56" t="inlineStr">
        <is>
          <t>When you must register for VAT</t>
        </is>
      </c>
      <c r="B58" s="54" t="inlineStr">
        <is>
          <t>Registration is compulsory once your taxable turnover passes R 2 300 000 in any 12 month period, and voluntary from R 120 000. Your stock costing changes on the day you register.</t>
        </is>
      </c>
      <c r="C58" s="55" t="n"/>
      <c r="D58" s="55" t="n"/>
      <c r="E58" s="55" t="n"/>
      <c r="F58" s="50" t="n"/>
    </row>
    <row r="59" ht="46" customHeight="1">
      <c r="A59" s="56" t="inlineStr">
        <is>
          <t>How long to keep these records</t>
        </is>
      </c>
      <c r="B59" s="54" t="inlineStr">
        <is>
          <t>Five years, under sections 29 to 32 of the Tax Administration Act. For a return you have submitted, the five years runs from the date you submitted it. If you were required to submit a return and have not, the obligation carries on indefinitely until you do.</t>
        </is>
      </c>
      <c r="C59" s="55" t="n"/>
      <c r="D59" s="55" t="n"/>
      <c r="E59" s="55" t="n"/>
      <c r="F59" s="50" t="n"/>
    </row>
    <row r="60" ht="46" customHeight="1">
      <c r="A60" s="56" t="inlineStr">
        <is>
          <t>If SARS audits you or you object to an assessment</t>
        </is>
      </c>
      <c r="B60" s="54" t="inlineStr">
        <is>
          <t>Section 32 overrides the five years. You keep the records until the audit or investigation is finished, or until the assessment or decision becomes final, however long that takes.</t>
        </is>
      </c>
      <c r="C60" s="55" t="n"/>
      <c r="D60" s="55" t="n"/>
      <c r="E60" s="55" t="n"/>
      <c r="F60" s="50" t="n"/>
    </row>
    <row r="61" ht="46" customHeight="1">
      <c r="A61" s="56" t="inlineStr">
        <is>
          <t>Electronic records</t>
        </is>
      </c>
      <c r="B61" s="54" t="inlineStr">
        <is>
          <t>Scans and spreadsheets are acceptable, provided the record is complete and unaltered, you can produce it to SARS in a form it can read and analyse, and it is kept in South Africa. Keep a backup that is not on the same computer.</t>
        </is>
      </c>
      <c r="C61" s="55" t="n"/>
      <c r="D61" s="55" t="n"/>
      <c r="E61" s="55" t="n"/>
      <c r="F61" s="50" t="n"/>
    </row>
    <row r="63" ht="52" customHeight="1">
      <c r="A63" s="13" t="inlineStr">
        <is>
          <t>Note: load shedding and perishable stock: South Africa has had no load shedding since 16 May 2025, and Eskom reported 441 consecutive days without it as at 4 August 2026. The stages from 1 to 8 remain the national contingency framework and have not gone away. Separately, localised load reduction is still switching individual feeders off in the peak windows, roughly 05:00 to 09:00 and 17:00 to 22:00, so you can lose power on a winter evening with no national load shedding in force.</t>
        </is>
      </c>
    </row>
    <row r="64" ht="40.5" customHeight="1">
      <c r="A64" s="13" t="inlineStr">
        <is>
          <t>Note: if you hold perishable stock, decide now how long your fridges and freezers hold temperature without power, how much stock you are prepared to carry going into an evening, and who checks the temperature when the power comes back. Write it into template E4, the business continuity plan, and book any spoiled batch out as wastage on the same day so the loss shows up where you can see it.</t>
        </is>
      </c>
    </row>
    <row r="65" ht="29" customHeight="1">
      <c r="A65" s="13" t="inlineStr">
        <is>
          <t>Note: rates, thresholds and fees quoted in this template were correct on 09 August 2026. Confirm the current figures on sars.gov.za, cipc.co.za or labour.gov.za before you rely on them.</t>
        </is>
      </c>
    </row>
  </sheetData>
  <mergeCells count="55">
    <mergeCell ref="C17:F17"/>
    <mergeCell ref="C23:F23"/>
    <mergeCell ref="D41:F41"/>
    <mergeCell ref="E33:F33"/>
    <mergeCell ref="A37:F37"/>
    <mergeCell ref="A27:F27"/>
    <mergeCell ref="B59:F59"/>
    <mergeCell ref="A12:F12"/>
    <mergeCell ref="A55:F55"/>
    <mergeCell ref="B56:F56"/>
    <mergeCell ref="D43:F43"/>
    <mergeCell ref="B58:F58"/>
    <mergeCell ref="B52:F52"/>
    <mergeCell ref="C13:F13"/>
    <mergeCell ref="A2:F2"/>
    <mergeCell ref="E35:F35"/>
    <mergeCell ref="E29:F29"/>
    <mergeCell ref="C6:F6"/>
    <mergeCell ref="A8:F8"/>
    <mergeCell ref="E28:F28"/>
    <mergeCell ref="B60:F60"/>
    <mergeCell ref="C15:F15"/>
    <mergeCell ref="B61:F61"/>
    <mergeCell ref="A20:F20"/>
    <mergeCell ref="C5:F5"/>
    <mergeCell ref="C24:F24"/>
    <mergeCell ref="E31:F31"/>
    <mergeCell ref="C14:F14"/>
    <mergeCell ref="B57:F57"/>
    <mergeCell ref="E34:F34"/>
    <mergeCell ref="A38:F38"/>
    <mergeCell ref="D42:F42"/>
    <mergeCell ref="B53:F53"/>
    <mergeCell ref="A10:F10"/>
    <mergeCell ref="E30:F30"/>
    <mergeCell ref="A63:F63"/>
    <mergeCell ref="A19:F19"/>
    <mergeCell ref="C4:F4"/>
    <mergeCell ref="C16:F16"/>
    <mergeCell ref="A40:F40"/>
    <mergeCell ref="D44:F44"/>
    <mergeCell ref="C25:F25"/>
    <mergeCell ref="A48:F48"/>
    <mergeCell ref="A64:F64"/>
    <mergeCell ref="B49:F49"/>
    <mergeCell ref="C22:F22"/>
    <mergeCell ref="A11:F11"/>
    <mergeCell ref="E32:F32"/>
    <mergeCell ref="A1:F1"/>
    <mergeCell ref="D46:F46"/>
    <mergeCell ref="B51:F51"/>
    <mergeCell ref="C21:F21"/>
    <mergeCell ref="D45:F45"/>
    <mergeCell ref="B50:F50"/>
    <mergeCell ref="A65:F65"/>
  </mergeCells>
  <pageMargins left="0.5" right="0.5" top="0.6" bottom="0.6" header="0.5" footer="0.5"/>
  <pageSetup orientation="portrait" paperSize="9" fitToHeight="0" fitToWidth="1"/>
  <headerFooter>
    <oddHeader/>
    <oddFooter>&amp;C&amp;"Arial"&amp;8 &amp;K6B6870Powered by Digitise SA | digitisesa.co.za | Free for South African entrepreneurs&amp;R&amp;"Arial"&amp;8 &amp;K6B6870Page &amp;P of &amp;N</oddFooter>
    <evenHeader/>
    <evenFooter/>
    <firstHeader/>
    <firstFooter/>
  </headerFooter>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2026-08-10T00:53:59Z</dcterms:created>
  <dcterms:modified xmlns:dcterms="http://purl.org/dc/terms/" xmlns:xsi="http://www.w3.org/2001/XMLSchema-instance" xsi:type="dcterms:W3CDTF">2026-08-10T00:54:00Z</dcterms:modified>
</cp:coreProperties>
</file>