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upplier register" sheetId="1" state="visible" r:id="rId1"/>
    <sheet xmlns:r="http://schemas.openxmlformats.org/officeDocument/2006/relationships" name="Scorecard" sheetId="2" state="visible" r:id="rId2"/>
    <sheet xmlns:r="http://schemas.openxmlformats.org/officeDocument/2006/relationships" name="Comparison" sheetId="3" state="visible" r:id="rId3"/>
    <sheet xmlns:r="http://schemas.openxmlformats.org/officeDocument/2006/relationships" name="B-BBEE and documents" sheetId="4" state="visible" r:id="rId4"/>
  </sheets>
  <definedNames>
    <definedName name="_xlnm.Print_Titles" localSheetId="0">'Supplier register'!$12:$12</definedName>
  </definedNames>
  <calcPr calcId="124519" fullCalcOnLoad="1"/>
</workbook>
</file>

<file path=xl/styles.xml><?xml version="1.0" encoding="utf-8"?>
<styleSheet xmlns="http://schemas.openxmlformats.org/spreadsheetml/2006/main">
  <numFmts count="4">
    <numFmt numFmtId="164" formatCode="&quot;R&quot; #,##0.00"/>
    <numFmt numFmtId="165" formatCode="DD MMM YYYY"/>
    <numFmt numFmtId="166" formatCode="0.0%"/>
    <numFmt numFmtId="167" formatCode="0.0"/>
  </numFmts>
  <fonts count="35">
    <font>
      <name val="Calibri"/>
      <family val="2"/>
      <color theme="1"/>
      <sz val="11"/>
      <scheme val="minor"/>
    </font>
    <font>
      <name val="Arial"/>
      <b val="1"/>
      <color rgb="00191C4A"/>
      <sz val="16"/>
    </font>
    <font>
      <name val="Arial"/>
      <i val="1"/>
      <color rgb="006B6870"/>
      <sz val="9"/>
    </font>
    <font>
      <name val="Arial"/>
      <b val="1"/>
      <color rgb="0021759B"/>
      <sz val="10"/>
    </font>
    <font>
      <name val="Arial"/>
      <color rgb="0021759B"/>
      <sz val="9"/>
    </font>
    <font>
      <name val="Arial"/>
      <i val="1"/>
      <color rgb="006B6870"/>
      <sz val="8.5"/>
    </font>
    <font>
      <name val="Arial"/>
      <b val="1"/>
      <color rgb="00FFFFFF"/>
      <sz val="10"/>
    </font>
    <font>
      <name val="Arial"/>
      <b val="1"/>
      <color rgb="00FFFFFF"/>
      <sz val="8.5"/>
    </font>
    <font>
      <name val="Arial"/>
      <b val="1"/>
      <color rgb="00191C4A"/>
      <sz val="10"/>
    </font>
    <font>
      <name val="Arial"/>
      <color rgb="006B6870"/>
      <sz val="9"/>
    </font>
    <font>
      <name val="Arial"/>
      <color rgb="000000FF"/>
      <sz val="10"/>
    </font>
    <font>
      <name val="Arial"/>
      <i val="1"/>
      <color rgb="00C4830A"/>
      <sz val="8.5"/>
    </font>
    <font>
      <name val="Arial"/>
      <b val="1"/>
      <color rgb="00191C4A"/>
      <sz val="9.5"/>
    </font>
    <font>
      <name val="Arial"/>
      <b val="1"/>
      <color rgb="00222222"/>
      <sz val="10"/>
    </font>
    <font>
      <name val="Arial"/>
      <b val="1"/>
      <color rgb="00A32D2D"/>
      <sz val="12"/>
    </font>
    <font>
      <name val="Arial"/>
      <color rgb="000000FF"/>
      <sz val="9.5"/>
    </font>
    <font>
      <name val="Arial"/>
      <b val="1"/>
      <color rgb="0021759B"/>
      <sz val="9.5"/>
    </font>
    <font>
      <name val="Arial"/>
      <color rgb="00191C4A"/>
      <sz val="9.5"/>
    </font>
    <font>
      <name val="Arial"/>
      <b val="1"/>
      <color rgb="00191C4A"/>
      <sz val="12"/>
    </font>
    <font>
      <name val="Arial"/>
      <b val="1"/>
      <color rgb="00C4830A"/>
      <sz val="12"/>
    </font>
    <font>
      <name val="Arial"/>
      <b val="1"/>
      <color rgb="001D9E75"/>
      <sz val="12"/>
    </font>
    <font>
      <name val="Arial"/>
      <b val="1"/>
      <color rgb="0021759B"/>
      <sz val="12"/>
    </font>
    <font>
      <name val="Arial"/>
      <b val="1"/>
      <color rgb="001D9E75"/>
      <sz val="11"/>
    </font>
    <font>
      <name val="Arial"/>
      <b val="1"/>
      <color rgb="00C4830A"/>
      <sz val="11"/>
    </font>
    <font>
      <name val="Arial"/>
      <b val="1"/>
      <color rgb="00A32D2D"/>
      <sz val="11"/>
    </font>
    <font>
      <name val="Arial"/>
      <b val="1"/>
      <color rgb="000000FF"/>
      <sz val="11"/>
    </font>
    <font>
      <name val="Arial"/>
      <b val="1"/>
      <color rgb="00191C4A"/>
      <sz val="10.5"/>
    </font>
    <font>
      <name val="Arial"/>
      <i val="1"/>
      <color rgb="00191C4A"/>
      <sz val="9"/>
    </font>
    <font>
      <name val="Arial"/>
      <b val="1"/>
      <color rgb="001D9E75"/>
      <sz val="16"/>
    </font>
    <font>
      <name val="Arial"/>
      <b val="1"/>
      <color rgb="00191C4A"/>
      <sz val="11"/>
    </font>
    <font>
      <name val="Arial"/>
      <b val="1"/>
      <color rgb="00191C4A"/>
      <sz val="14"/>
    </font>
    <font>
      <name val="Arial"/>
      <b val="1"/>
      <color rgb="006B6870"/>
      <sz val="10"/>
    </font>
    <font>
      <name val="Arial"/>
      <b val="1"/>
      <color rgb="006B6870"/>
      <sz val="9"/>
    </font>
    <font>
      <name val="Arial"/>
      <color rgb="000000FF"/>
      <sz val="9"/>
    </font>
    <font>
      <name val="Arial"/>
      <b val="1"/>
      <color rgb="0021759B"/>
      <sz val="9"/>
    </font>
  </fonts>
  <fills count="6">
    <fill>
      <patternFill/>
    </fill>
    <fill>
      <patternFill patternType="gray125"/>
    </fill>
    <fill>
      <patternFill patternType="solid">
        <fgColor rgb="00191C4A"/>
      </patternFill>
    </fill>
    <fill>
      <patternFill patternType="solid">
        <fgColor rgb="00FFFFFF"/>
      </patternFill>
    </fill>
    <fill>
      <patternFill patternType="solid">
        <fgColor rgb="00F7F6F2"/>
      </patternFill>
    </fill>
    <fill>
      <patternFill patternType="solid">
        <fgColor rgb="00E8E9F2"/>
      </patternFill>
    </fill>
  </fills>
  <borders count="11">
    <border>
      <left/>
      <right/>
      <top/>
      <bottom/>
      <diagonal/>
    </border>
    <border>
      <bottom style="medium">
        <color rgb="00D7B428"/>
      </bottom>
    </border>
    <border/>
    <border>
      <left style="thin">
        <color rgb="00E0DDD4"/>
      </left>
      <right style="thin">
        <color rgb="00E0DDD4"/>
      </right>
      <top style="thin">
        <color rgb="00E0DDD4"/>
      </top>
      <bottom style="thin">
        <color rgb="00E0DDD4"/>
      </bottom>
    </border>
    <border>
      <left/>
      <right/>
      <top style="thin">
        <color rgb="00E0DDD4"/>
      </top>
      <bottom/>
      <diagonal/>
    </border>
    <border>
      <left/>
      <right style="thin">
        <color rgb="00E0DDD4"/>
      </right>
      <top style="thin">
        <color rgb="00E0DDD4"/>
      </top>
      <bottom/>
      <diagonal/>
    </border>
    <border>
      <left/>
      <right/>
      <top style="thin">
        <color rgb="00E0DDD4"/>
      </top>
      <bottom style="thin">
        <color rgb="00E0DDD4"/>
      </bottom>
      <diagonal/>
    </border>
    <border>
      <left/>
      <right style="thin">
        <color rgb="00E0DDD4"/>
      </right>
      <top style="thin">
        <color rgb="00E0DDD4"/>
      </top>
      <bottom style="thin">
        <color rgb="00E0DDD4"/>
      </bottom>
      <diagonal/>
    </border>
    <border>
      <top style="thin">
        <color rgb="00191C4A"/>
      </top>
      <bottom style="double">
        <color rgb="00191C4A"/>
      </bottom>
    </border>
    <border>
      <left/>
      <right/>
      <top style="thin">
        <color rgb="00191C4A"/>
      </top>
      <bottom/>
      <diagonal/>
    </border>
    <border>
      <left/>
      <right/>
      <top style="thin">
        <color rgb="00191C4A"/>
      </top>
      <bottom style="double">
        <color rgb="00191C4A"/>
      </bottom>
      <diagonal/>
    </border>
  </borders>
  <cellStyleXfs count="1">
    <xf numFmtId="0" fontId="0" fillId="0" borderId="0"/>
  </cellStyleXfs>
  <cellXfs count="66">
    <xf numFmtId="0" fontId="0" fillId="0" borderId="0" pivotButton="0" quotePrefix="0" xfId="0"/>
    <xf numFmtId="0" fontId="1" fillId="0" borderId="0" applyAlignment="1" pivotButton="0" quotePrefix="0" xfId="0">
      <alignment vertical="center"/>
    </xf>
    <xf numFmtId="0" fontId="2" fillId="0" borderId="0" pivotButton="0" quotePrefix="0" xfId="0"/>
    <xf numFmtId="0" fontId="0" fillId="0" borderId="1" pivotButton="0" quotePrefix="0" xfId="0"/>
    <xf numFmtId="0" fontId="3" fillId="0" borderId="0" pivotButton="0" quotePrefix="0" xfId="0"/>
    <xf numFmtId="0" fontId="4" fillId="0" borderId="0" applyAlignment="1" pivotButton="0" quotePrefix="0" xfId="0">
      <alignment horizontal="right"/>
    </xf>
    <xf numFmtId="0" fontId="4" fillId="0" borderId="0" pivotButton="0" quotePrefix="0" xfId="0"/>
    <xf numFmtId="0" fontId="5" fillId="0" borderId="0" applyAlignment="1" pivotButton="0" quotePrefix="0" xfId="0">
      <alignment vertical="top" wrapText="1" indent="1"/>
    </xf>
    <xf numFmtId="0" fontId="7" fillId="2" borderId="3" applyAlignment="1" pivotButton="0" quotePrefix="0" xfId="0">
      <alignment horizontal="center" vertical="center" wrapText="1"/>
    </xf>
    <xf numFmtId="0" fontId="15" fillId="3" borderId="3" applyAlignment="1" pivotButton="0" quotePrefix="0" xfId="0">
      <alignment horizontal="left" vertical="center" indent="1"/>
    </xf>
    <xf numFmtId="0" fontId="12" fillId="3" borderId="3" applyAlignment="1" pivotButton="0" quotePrefix="0" xfId="0">
      <alignment horizontal="center" vertical="center"/>
    </xf>
    <xf numFmtId="9" fontId="16" fillId="4" borderId="3" applyAlignment="1" pivotButton="0" quotePrefix="0" xfId="0">
      <alignment horizontal="center" vertical="center" indent="1"/>
    </xf>
    <xf numFmtId="164" fontId="15" fillId="3" borderId="3" applyAlignment="1" pivotButton="0" quotePrefix="0" xfId="0">
      <alignment horizontal="right" vertical="center" indent="1"/>
    </xf>
    <xf numFmtId="164" fontId="17" fillId="4" borderId="3" applyAlignment="1" pivotButton="0" quotePrefix="0" xfId="0">
      <alignment horizontal="right" vertical="center" indent="1"/>
    </xf>
    <xf numFmtId="165" fontId="15" fillId="3" borderId="3" applyAlignment="1" pivotButton="0" quotePrefix="0" xfId="0">
      <alignment horizontal="center" vertical="center"/>
    </xf>
    <xf numFmtId="165" fontId="17" fillId="4" borderId="3" applyAlignment="1" pivotButton="0" quotePrefix="0" xfId="0">
      <alignment horizontal="center" vertical="center" indent="1"/>
    </xf>
    <xf numFmtId="1" fontId="17" fillId="4" borderId="3" applyAlignment="1" pivotButton="0" quotePrefix="0" xfId="0">
      <alignment horizontal="center" vertical="center" indent="1"/>
    </xf>
    <xf numFmtId="0" fontId="12" fillId="4" borderId="3" applyAlignment="1" pivotButton="0" quotePrefix="0" xfId="0">
      <alignment horizontal="center" vertical="center" indent="1"/>
    </xf>
    <xf numFmtId="0" fontId="6" fillId="2" borderId="2" applyAlignment="1" pivotButton="0" quotePrefix="0" xfId="0">
      <alignment vertical="center" indent="1"/>
    </xf>
    <xf numFmtId="0" fontId="0" fillId="2" borderId="2" pivotButton="0" quotePrefix="0" xfId="0"/>
    <xf numFmtId="0" fontId="13" fillId="0" borderId="0" applyAlignment="1" pivotButton="0" quotePrefix="0" xfId="0">
      <alignment vertical="center" indent="1"/>
    </xf>
    <xf numFmtId="1" fontId="18" fillId="4" borderId="3" applyAlignment="1" pivotButton="0" quotePrefix="0" xfId="0">
      <alignment horizontal="center" vertical="center" indent="1"/>
    </xf>
    <xf numFmtId="0" fontId="9" fillId="0" borderId="0" applyAlignment="1" pivotButton="0" quotePrefix="0" xfId="0">
      <alignment vertical="center" wrapText="1" indent="1"/>
    </xf>
    <xf numFmtId="1" fontId="14" fillId="4" borderId="3" applyAlignment="1" pivotButton="0" quotePrefix="0" xfId="0">
      <alignment horizontal="center" vertical="center" indent="1"/>
    </xf>
    <xf numFmtId="1" fontId="19" fillId="4" borderId="3" applyAlignment="1" pivotButton="0" quotePrefix="0" xfId="0">
      <alignment horizontal="center" vertical="center" indent="1"/>
    </xf>
    <xf numFmtId="1" fontId="20" fillId="4" borderId="3" applyAlignment="1" pivotButton="0" quotePrefix="0" xfId="0">
      <alignment horizontal="center" vertical="center" indent="1"/>
    </xf>
    <xf numFmtId="164" fontId="18" fillId="4" borderId="3" applyAlignment="1" pivotButton="0" quotePrefix="0" xfId="0">
      <alignment horizontal="right" vertical="center" indent="1"/>
    </xf>
    <xf numFmtId="164" fontId="20" fillId="4" borderId="3" applyAlignment="1" pivotButton="0" quotePrefix="0" xfId="0">
      <alignment horizontal="right" vertical="center" indent="1"/>
    </xf>
    <xf numFmtId="166" fontId="21" fillId="4" borderId="3" applyAlignment="1" pivotButton="0" quotePrefix="0" xfId="0">
      <alignment horizontal="right" vertical="center" indent="1"/>
    </xf>
    <xf numFmtId="164" fontId="14" fillId="4" borderId="3" applyAlignment="1" pivotButton="0" quotePrefix="0" xfId="0">
      <alignment horizontal="right" vertical="center" indent="1"/>
    </xf>
    <xf numFmtId="0" fontId="11" fillId="0" borderId="0" applyAlignment="1" pivotButton="0" quotePrefix="0" xfId="0">
      <alignment vertical="top" wrapText="1" indent="1"/>
    </xf>
    <xf numFmtId="0" fontId="10" fillId="3" borderId="3" applyAlignment="1" pivotButton="0" quotePrefix="0" xfId="0">
      <alignment horizontal="left" vertical="center" wrapText="1"/>
    </xf>
    <xf numFmtId="0" fontId="0" fillId="0" borderId="6" pivotButton="0" quotePrefix="0" xfId="0"/>
    <xf numFmtId="0" fontId="0" fillId="0" borderId="7" pivotButton="0" quotePrefix="0" xfId="0"/>
    <xf numFmtId="165" fontId="8" fillId="3" borderId="3" applyAlignment="1" pivotButton="0" quotePrefix="0" xfId="0">
      <alignment horizontal="center" vertical="center"/>
    </xf>
    <xf numFmtId="0" fontId="22" fillId="0" borderId="3" applyAlignment="1" pivotButton="0" quotePrefix="0" xfId="0">
      <alignment horizontal="center" vertical="center"/>
    </xf>
    <xf numFmtId="0" fontId="9" fillId="0" borderId="3" applyAlignment="1" pivotButton="0" quotePrefix="0" xfId="0">
      <alignment vertical="center" wrapText="1" indent="1"/>
    </xf>
    <xf numFmtId="0" fontId="23" fillId="0" borderId="3" applyAlignment="1" pivotButton="0" quotePrefix="0" xfId="0">
      <alignment horizontal="center" vertical="center"/>
    </xf>
    <xf numFmtId="0" fontId="24" fillId="0" borderId="3" applyAlignment="1" pivotButton="0" quotePrefix="0" xfId="0">
      <alignment horizontal="center" vertical="center"/>
    </xf>
    <xf numFmtId="0" fontId="8" fillId="0" borderId="3" applyAlignment="1" pivotButton="0" quotePrefix="0" xfId="0">
      <alignment vertical="center" wrapText="1" indent="1"/>
    </xf>
    <xf numFmtId="1" fontId="8" fillId="3" borderId="3" applyAlignment="1" pivotButton="0" quotePrefix="0" xfId="0">
      <alignment horizontal="center" vertical="center"/>
    </xf>
    <xf numFmtId="1" fontId="25" fillId="3" borderId="3" applyAlignment="1" pivotButton="0" quotePrefix="0" xfId="0">
      <alignment horizontal="center" vertical="center"/>
    </xf>
    <xf numFmtId="167" fontId="3" fillId="4" borderId="3" applyAlignment="1" pivotButton="0" quotePrefix="0" xfId="0">
      <alignment horizontal="center" vertical="center" indent="1"/>
    </xf>
    <xf numFmtId="0" fontId="8" fillId="5" borderId="8" applyAlignment="1" pivotButton="0" quotePrefix="0" xfId="0">
      <alignment vertical="center" indent="1"/>
    </xf>
    <xf numFmtId="1" fontId="26" fillId="5" borderId="8" applyAlignment="1" pivotButton="0" quotePrefix="0" xfId="0">
      <alignment horizontal="center" vertical="center"/>
    </xf>
    <xf numFmtId="0" fontId="0" fillId="5" borderId="8" pivotButton="0" quotePrefix="0" xfId="0"/>
    <xf numFmtId="167" fontId="18" fillId="5" borderId="8" applyAlignment="1" pivotButton="0" quotePrefix="0" xfId="0">
      <alignment horizontal="center" vertical="center"/>
    </xf>
    <xf numFmtId="0" fontId="27" fillId="5" borderId="8" applyAlignment="1" pivotButton="0" quotePrefix="0" xfId="0">
      <alignment vertical="center" indent="1"/>
    </xf>
    <xf numFmtId="0" fontId="0" fillId="0" borderId="10" pivotButton="0" quotePrefix="0" xfId="0"/>
    <xf numFmtId="167" fontId="28" fillId="4" borderId="3" applyAlignment="1" pivotButton="0" quotePrefix="0" xfId="0">
      <alignment horizontal="center" vertical="center" indent="1"/>
    </xf>
    <xf numFmtId="0" fontId="29" fillId="4" borderId="3" applyAlignment="1" pivotButton="0" quotePrefix="0" xfId="0">
      <alignment horizontal="left" vertical="center" wrapText="1" indent="1"/>
    </xf>
    <xf numFmtId="0" fontId="30" fillId="4" borderId="3" applyAlignment="1" pivotButton="0" quotePrefix="0" xfId="0">
      <alignment horizontal="left" vertical="center" wrapText="1" indent="1"/>
    </xf>
    <xf numFmtId="0" fontId="31" fillId="4" borderId="3" applyAlignment="1" pivotButton="0" quotePrefix="0" xfId="0">
      <alignment horizontal="left" vertical="center" wrapText="1" indent="1"/>
    </xf>
    <xf numFmtId="0" fontId="24" fillId="4" borderId="3" applyAlignment="1" pivotButton="0" quotePrefix="0" xfId="0">
      <alignment horizontal="left" vertical="center" wrapText="1" indent="1"/>
    </xf>
    <xf numFmtId="0" fontId="32" fillId="0" borderId="0" applyAlignment="1" pivotButton="0" quotePrefix="0" xfId="0">
      <alignment horizontal="center" vertical="center"/>
    </xf>
    <xf numFmtId="0" fontId="8" fillId="3" borderId="3" applyAlignment="1" pivotButton="0" quotePrefix="0" xfId="0">
      <alignment horizontal="center" vertical="center" wrapText="1"/>
    </xf>
    <xf numFmtId="0" fontId="12" fillId="4" borderId="3" applyAlignment="1" pivotButton="0" quotePrefix="0" xfId="0">
      <alignment horizontal="left" vertical="center" wrapText="1" indent="1"/>
    </xf>
    <xf numFmtId="0" fontId="33" fillId="3" borderId="3" applyAlignment="1" pivotButton="0" quotePrefix="0" xfId="0">
      <alignment horizontal="left" vertical="center" indent="1"/>
    </xf>
    <xf numFmtId="1" fontId="8" fillId="5" borderId="8" applyAlignment="1" pivotButton="0" quotePrefix="0" xfId="0">
      <alignment horizontal="center" vertical="center"/>
    </xf>
    <xf numFmtId="0" fontId="34" fillId="4" borderId="3" applyAlignment="1" pivotButton="0" quotePrefix="0" xfId="0">
      <alignment horizontal="center" vertical="center" wrapText="1"/>
    </xf>
    <xf numFmtId="0" fontId="20" fillId="4" borderId="3" applyAlignment="1" pivotButton="0" quotePrefix="0" xfId="0">
      <alignment horizontal="center" vertical="center" wrapText="1"/>
    </xf>
    <xf numFmtId="0" fontId="8" fillId="0" borderId="3" applyAlignment="1" pivotButton="0" quotePrefix="0" xfId="0">
      <alignment vertical="center" indent="1"/>
    </xf>
    <xf numFmtId="9" fontId="3" fillId="3" borderId="3" applyAlignment="1" pivotButton="0" quotePrefix="0" xfId="0">
      <alignment horizontal="center" vertical="center"/>
    </xf>
    <xf numFmtId="0" fontId="12" fillId="0" borderId="3" applyAlignment="1" pivotButton="0" quotePrefix="0" xfId="0">
      <alignment vertical="center" wrapText="1" indent="1"/>
    </xf>
    <xf numFmtId="0" fontId="8" fillId="3" borderId="3" applyAlignment="1" pivotButton="0" quotePrefix="0" xfId="0">
      <alignment horizontal="center" vertical="center"/>
    </xf>
    <xf numFmtId="0" fontId="4" fillId="0" borderId="3" applyAlignment="1" pivotButton="0" quotePrefix="0" xfId="0">
      <alignment vertical="center" wrapText="1" indent="1"/>
    </xf>
  </cellXfs>
  <cellStyles count="1">
    <cellStyle name="Normal" xfId="0" builtinId="0" hidden="0"/>
  </cellStyles>
  <dxfs count="8">
    <dxf>
      <font>
        <name val="Arial"/>
        <b val="1"/>
        <color rgb="00A32D2D"/>
        <sz val="9.5"/>
      </font>
    </dxf>
    <dxf>
      <font>
        <name val="Arial"/>
        <b val="1"/>
        <color rgb="00C4830A"/>
        <sz val="9.5"/>
      </font>
    </dxf>
    <dxf>
      <font>
        <name val="Arial"/>
        <b val="1"/>
        <color rgb="001D9E75"/>
        <sz val="9.5"/>
      </font>
    </dxf>
    <dxf>
      <font>
        <name val="Arial"/>
        <b val="1"/>
        <color rgb="006B6870"/>
        <sz val="9.5"/>
      </font>
    </dxf>
    <dxf>
      <font>
        <name val="Arial"/>
        <b val="1"/>
        <color rgb="00A32D2D"/>
        <sz val="11"/>
      </font>
    </dxf>
    <dxf>
      <font>
        <name val="Arial"/>
        <b val="1"/>
        <color rgb="001D9E75"/>
        <sz val="11"/>
      </font>
    </dxf>
    <dxf>
      <font>
        <name val="Arial"/>
        <b val="1"/>
        <color rgb="00A32D2D"/>
        <sz val="10"/>
      </font>
    </dxf>
    <dxf>
      <font>
        <name val="Arial"/>
        <b val="1"/>
        <color rgb="001D9E75"/>
        <sz val="10"/>
      </font>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styles" Target="styles.xml" Id="rId5"/><Relationship Type="http://schemas.openxmlformats.org/officeDocument/2006/relationships/theme" Target="theme/theme1.xml" Id="rId6"/></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tabColor rgb="00191C4A"/>
    <outlinePr summaryBelow="1" summaryRight="1"/>
    <pageSetUpPr fitToPage="1"/>
  </sheetPr>
  <dimension ref="A1:S62"/>
  <sheetViews>
    <sheetView showGridLines="0" workbookViewId="0">
      <pane ySplit="12" topLeftCell="A13" activePane="bottomLeft" state="frozen"/>
      <selection pane="bottomLeft" activeCell="A1" sqref="A1"/>
    </sheetView>
  </sheetViews>
  <sheetFormatPr baseColWidth="8" defaultRowHeight="15"/>
  <cols>
    <col width="24" customWidth="1" min="1" max="1"/>
    <col width="22" customWidth="1" min="2" max="2"/>
    <col width="15" customWidth="1" min="3" max="3"/>
    <col width="15" customWidth="1" min="4" max="4"/>
    <col width="22" customWidth="1" min="5" max="5"/>
    <col width="15" customWidth="1" min="6" max="6"/>
    <col width="13" customWidth="1" min="7" max="7"/>
    <col width="12" customWidth="1" min="8" max="8"/>
    <col width="34" customWidth="1" min="9" max="9"/>
    <col width="13" customWidth="1" min="10" max="10"/>
    <col width="13" customWidth="1" min="11" max="11"/>
    <col width="19" customWidth="1" min="12" max="12"/>
    <col width="16" customWidth="1" min="13" max="13"/>
    <col width="16" customWidth="1" min="14" max="14"/>
    <col width="13" customWidth="1" min="15" max="15"/>
    <col width="13" customWidth="1" min="16" max="16"/>
    <col width="13" customWidth="1" min="17" max="17"/>
    <col width="10" customWidth="1" min="18" max="18"/>
    <col width="20" customWidth="1" min="19" max="19"/>
  </cols>
  <sheetData>
    <row r="1" ht="26" customHeight="1">
      <c r="A1" s="1" t="inlineStr">
        <is>
          <t>SUPPLIER REGISTER</t>
        </is>
      </c>
    </row>
    <row r="2" ht="14" customHeight="1">
      <c r="A2" s="2" t="inlineStr">
        <is>
          <t>Every supplier, the documents you hold for them, and a warning before a document runs out</t>
        </is>
      </c>
    </row>
    <row r="3" ht="4" customHeight="1">
      <c r="A3" s="3" t="n"/>
      <c r="B3" s="3" t="n"/>
      <c r="C3" s="3" t="n"/>
      <c r="D3" s="3" t="n"/>
      <c r="E3" s="3" t="n"/>
      <c r="F3" s="3" t="n"/>
      <c r="G3" s="3" t="n"/>
      <c r="H3" s="3" t="n"/>
      <c r="I3" s="3" t="n"/>
      <c r="J3" s="3" t="n"/>
      <c r="K3" s="3" t="n"/>
      <c r="L3" s="3" t="n"/>
      <c r="M3" s="3" t="n"/>
      <c r="N3" s="3" t="n"/>
      <c r="O3" s="3" t="n"/>
      <c r="P3" s="3" t="n"/>
      <c r="Q3" s="3" t="n"/>
      <c r="R3" s="3" t="n"/>
      <c r="S3" s="3" t="n"/>
    </row>
    <row r="4" ht="15" customHeight="1">
      <c r="A4" s="4" t="inlineStr">
        <is>
          <t>[YOUR COMPANY NAME]</t>
        </is>
      </c>
      <c r="M4" s="5" t="inlineStr">
        <is>
          <t>[ Insert your logo in the space above ]</t>
        </is>
      </c>
    </row>
    <row r="5" ht="15" customHeight="1">
      <c r="A5" s="6" t="inlineStr">
        <is>
          <t>Reg No: [XXXX/XXXXXX/XX]</t>
        </is>
      </c>
      <c r="M5" s="5" t="inlineStr">
        <is>
          <t>VAT No: [4XXXXXXXXX] (if VAT registered)</t>
        </is>
      </c>
    </row>
    <row r="6" ht="15" customHeight="1">
      <c r="A6" s="6" t="inlineStr">
        <is>
          <t>[email@yourbusiness.co.za]</t>
        </is>
      </c>
      <c r="M6" s="5" t="inlineStr">
        <is>
          <t>[+27 XX XXX XXXX]</t>
        </is>
      </c>
    </row>
    <row r="8" ht="17.5" customHeight="1">
      <c r="A8" s="7" t="inlineStr">
        <is>
          <t>Note: How to use this sheet: type only in the white cells, which show in blue text. The shaded cells work themselves out, so leave them alone. Notes in grey italic are guidance and can be deleted before you send the document.</t>
        </is>
      </c>
    </row>
    <row r="9" ht="17.5" customHeight="1">
      <c r="A9" s="7" t="inlineStr">
        <is>
          <t>Note: the procurement recognition percentage fills itself in from the B-BBEE level you pick. The document status column turns amber 30 days before a document expires and red once it has expired.</t>
        </is>
      </c>
    </row>
    <row r="10" ht="29" customHeight="1">
      <c r="A10" s="7" t="inlineStr">
        <is>
          <t>Note: a B-BBEE sworn affidavit is valid for 12 months from the date it was commissioned, so put that date plus 12 months into the expiry column. For tax compliance there is no certificate any more, only a live status PIN, so set your own re-check date and keep it short.</t>
        </is>
      </c>
    </row>
    <row r="12" ht="54" customHeight="1">
      <c r="A12" s="8" t="inlineStr">
        <is>
          <t>SUPPLIER NAME</t>
        </is>
      </c>
      <c r="B12" s="8" t="inlineStr">
        <is>
          <t>WHAT THEY SUPPLY</t>
        </is>
      </c>
      <c r="C12" s="8" t="inlineStr">
        <is>
          <t>CONTACT PERSON</t>
        </is>
      </c>
      <c r="D12" s="8" t="inlineStr">
        <is>
          <t>TELEPHONE</t>
        </is>
      </c>
      <c r="E12" s="8" t="inlineStr">
        <is>
          <t>EMAIL</t>
        </is>
      </c>
      <c r="F12" s="8" t="inlineStr">
        <is>
          <t>REGISTRATION NUMBER</t>
        </is>
      </c>
      <c r="G12" s="8" t="inlineStr">
        <is>
          <t>VAT NUMBER</t>
        </is>
      </c>
      <c r="H12" s="8" t="inlineStr">
        <is>
          <t>B-BBEE LEVEL</t>
        </is>
      </c>
      <c r="I12" s="8" t="inlineStr">
        <is>
          <t>HOW THE STATUS IS PROVEN</t>
        </is>
      </c>
      <c r="J12" s="8" t="inlineStr">
        <is>
          <t>RECOGNITION PERCENTAGE</t>
        </is>
      </c>
      <c r="K12" s="8" t="inlineStr">
        <is>
          <t>TAX COMPLIANCE STATUS</t>
        </is>
      </c>
      <c r="L12" s="8" t="inlineStr">
        <is>
          <t>PAYMENT TERMS</t>
        </is>
      </c>
      <c r="M12" s="8" t="inlineStr">
        <is>
          <t>SPEND WITH THEM IN THE LAST 12 MONTHS, EXCLUDING VAT</t>
        </is>
      </c>
      <c r="N12" s="8" t="inlineStr">
        <is>
          <t>B-BBEE RECOGNISED SPEND</t>
        </is>
      </c>
      <c r="O12" s="8" t="inlineStr">
        <is>
          <t>B-BBEE PROOF EXPIRES ON</t>
        </is>
      </c>
      <c r="P12" s="8" t="inlineStr">
        <is>
          <t>TAX COMPLIANCE, RE-CHECK BY</t>
        </is>
      </c>
      <c r="Q12" s="8" t="inlineStr">
        <is>
          <t>EARLIEST DATE TO WATCH</t>
        </is>
      </c>
      <c r="R12" s="8" t="inlineStr">
        <is>
          <t>DAYS LEFT</t>
        </is>
      </c>
      <c r="S12" s="8" t="inlineStr">
        <is>
          <t>DOCUMENT STATUS</t>
        </is>
      </c>
    </row>
    <row r="13" ht="18" customHeight="1">
      <c r="A13" s="9" t="n"/>
      <c r="B13" s="9" t="n"/>
      <c r="C13" s="9" t="n"/>
      <c r="D13" s="9" t="n"/>
      <c r="E13" s="9" t="n"/>
      <c r="F13" s="9" t="n"/>
      <c r="G13" s="9" t="n"/>
      <c r="H13" s="10" t="n"/>
      <c r="I13" s="9" t="n"/>
      <c r="J13" s="11">
        <f>IF(H13="","",IFERROR(INDEX(INDEX('B-BBEE and documents'!C:C,12):INDEX('B-BBEE and documents'!C:C,21),MATCH(H13,INDEX('B-BBEE and documents'!A:A,12):INDEX('B-BBEE and documents'!A:A,21),0)),""))</f>
        <v/>
      </c>
      <c r="K13" s="10" t="n"/>
      <c r="L13" s="9" t="n"/>
      <c r="M13" s="12" t="n"/>
      <c r="N13" s="13">
        <f>IF(OR(M13="",J13=""),"",M13*J13)</f>
        <v/>
      </c>
      <c r="O13" s="14" t="n"/>
      <c r="P13" s="14" t="n"/>
      <c r="Q13" s="15">
        <f>IF(AND(O13="",P13=""),"",IF(O13="",P13,IF(P13="",O13,MIN(O13,P13))))</f>
        <v/>
      </c>
      <c r="R13" s="16">
        <f>IF(Q13="","",Q13-TODAY())</f>
        <v/>
      </c>
      <c r="S13" s="17">
        <f>IF(A13="","",IF(Q13="","No date entered",IF(R13&lt;0,"Expired",IF(R13&lt;=30,"Expires within 30 days","Current"))))</f>
        <v/>
      </c>
    </row>
    <row r="14" ht="18" customHeight="1">
      <c r="A14" s="9" t="n"/>
      <c r="B14" s="9" t="n"/>
      <c r="C14" s="9" t="n"/>
      <c r="D14" s="9" t="n"/>
      <c r="E14" s="9" t="n"/>
      <c r="F14" s="9" t="n"/>
      <c r="G14" s="9" t="n"/>
      <c r="H14" s="10" t="n"/>
      <c r="I14" s="9" t="n"/>
      <c r="J14" s="11">
        <f>IF(H14="","",IFERROR(INDEX(INDEX('B-BBEE and documents'!C:C,12):INDEX('B-BBEE and documents'!C:C,21),MATCH(H14,INDEX('B-BBEE and documents'!A:A,12):INDEX('B-BBEE and documents'!A:A,21),0)),""))</f>
        <v/>
      </c>
      <c r="K14" s="10" t="n"/>
      <c r="L14" s="9" t="n"/>
      <c r="M14" s="12" t="n"/>
      <c r="N14" s="13">
        <f>IF(OR(M14="",J14=""),"",M14*J14)</f>
        <v/>
      </c>
      <c r="O14" s="14" t="n"/>
      <c r="P14" s="14" t="n"/>
      <c r="Q14" s="15">
        <f>IF(AND(O14="",P14=""),"",IF(O14="",P14,IF(P14="",O14,MIN(O14,P14))))</f>
        <v/>
      </c>
      <c r="R14" s="16">
        <f>IF(Q14="","",Q14-TODAY())</f>
        <v/>
      </c>
      <c r="S14" s="17">
        <f>IF(A14="","",IF(Q14="","No date entered",IF(R14&lt;0,"Expired",IF(R14&lt;=30,"Expires within 30 days","Current"))))</f>
        <v/>
      </c>
    </row>
    <row r="15" ht="18" customHeight="1">
      <c r="A15" s="9" t="n"/>
      <c r="B15" s="9" t="n"/>
      <c r="C15" s="9" t="n"/>
      <c r="D15" s="9" t="n"/>
      <c r="E15" s="9" t="n"/>
      <c r="F15" s="9" t="n"/>
      <c r="G15" s="9" t="n"/>
      <c r="H15" s="10" t="n"/>
      <c r="I15" s="9" t="n"/>
      <c r="J15" s="11">
        <f>IF(H15="","",IFERROR(INDEX(INDEX('B-BBEE and documents'!C:C,12):INDEX('B-BBEE and documents'!C:C,21),MATCH(H15,INDEX('B-BBEE and documents'!A:A,12):INDEX('B-BBEE and documents'!A:A,21),0)),""))</f>
        <v/>
      </c>
      <c r="K15" s="10" t="n"/>
      <c r="L15" s="9" t="n"/>
      <c r="M15" s="12" t="n"/>
      <c r="N15" s="13">
        <f>IF(OR(M15="",J15=""),"",M15*J15)</f>
        <v/>
      </c>
      <c r="O15" s="14" t="n"/>
      <c r="P15" s="14" t="n"/>
      <c r="Q15" s="15">
        <f>IF(AND(O15="",P15=""),"",IF(O15="",P15,IF(P15="",O15,MIN(O15,P15))))</f>
        <v/>
      </c>
      <c r="R15" s="16">
        <f>IF(Q15="","",Q15-TODAY())</f>
        <v/>
      </c>
      <c r="S15" s="17">
        <f>IF(A15="","",IF(Q15="","No date entered",IF(R15&lt;0,"Expired",IF(R15&lt;=30,"Expires within 30 days","Current"))))</f>
        <v/>
      </c>
    </row>
    <row r="16" ht="18" customHeight="1">
      <c r="A16" s="9" t="n"/>
      <c r="B16" s="9" t="n"/>
      <c r="C16" s="9" t="n"/>
      <c r="D16" s="9" t="n"/>
      <c r="E16" s="9" t="n"/>
      <c r="F16" s="9" t="n"/>
      <c r="G16" s="9" t="n"/>
      <c r="H16" s="10" t="n"/>
      <c r="I16" s="9" t="n"/>
      <c r="J16" s="11">
        <f>IF(H16="","",IFERROR(INDEX(INDEX('B-BBEE and documents'!C:C,12):INDEX('B-BBEE and documents'!C:C,21),MATCH(H16,INDEX('B-BBEE and documents'!A:A,12):INDEX('B-BBEE and documents'!A:A,21),0)),""))</f>
        <v/>
      </c>
      <c r="K16" s="10" t="n"/>
      <c r="L16" s="9" t="n"/>
      <c r="M16" s="12" t="n"/>
      <c r="N16" s="13">
        <f>IF(OR(M16="",J16=""),"",M16*J16)</f>
        <v/>
      </c>
      <c r="O16" s="14" t="n"/>
      <c r="P16" s="14" t="n"/>
      <c r="Q16" s="15">
        <f>IF(AND(O16="",P16=""),"",IF(O16="",P16,IF(P16="",O16,MIN(O16,P16))))</f>
        <v/>
      </c>
      <c r="R16" s="16">
        <f>IF(Q16="","",Q16-TODAY())</f>
        <v/>
      </c>
      <c r="S16" s="17">
        <f>IF(A16="","",IF(Q16="","No date entered",IF(R16&lt;0,"Expired",IF(R16&lt;=30,"Expires within 30 days","Current"))))</f>
        <v/>
      </c>
    </row>
    <row r="17" ht="18" customHeight="1">
      <c r="A17" s="9" t="n"/>
      <c r="B17" s="9" t="n"/>
      <c r="C17" s="9" t="n"/>
      <c r="D17" s="9" t="n"/>
      <c r="E17" s="9" t="n"/>
      <c r="F17" s="9" t="n"/>
      <c r="G17" s="9" t="n"/>
      <c r="H17" s="10" t="n"/>
      <c r="I17" s="9" t="n"/>
      <c r="J17" s="11">
        <f>IF(H17="","",IFERROR(INDEX(INDEX('B-BBEE and documents'!C:C,12):INDEX('B-BBEE and documents'!C:C,21),MATCH(H17,INDEX('B-BBEE and documents'!A:A,12):INDEX('B-BBEE and documents'!A:A,21),0)),""))</f>
        <v/>
      </c>
      <c r="K17" s="10" t="n"/>
      <c r="L17" s="9" t="n"/>
      <c r="M17" s="12" t="n"/>
      <c r="N17" s="13">
        <f>IF(OR(M17="",J17=""),"",M17*J17)</f>
        <v/>
      </c>
      <c r="O17" s="14" t="n"/>
      <c r="P17" s="14" t="n"/>
      <c r="Q17" s="15">
        <f>IF(AND(O17="",P17=""),"",IF(O17="",P17,IF(P17="",O17,MIN(O17,P17))))</f>
        <v/>
      </c>
      <c r="R17" s="16">
        <f>IF(Q17="","",Q17-TODAY())</f>
        <v/>
      </c>
      <c r="S17" s="17">
        <f>IF(A17="","",IF(Q17="","No date entered",IF(R17&lt;0,"Expired",IF(R17&lt;=30,"Expires within 30 days","Current"))))</f>
        <v/>
      </c>
    </row>
    <row r="18" ht="18" customHeight="1">
      <c r="A18" s="9" t="n"/>
      <c r="B18" s="9" t="n"/>
      <c r="C18" s="9" t="n"/>
      <c r="D18" s="9" t="n"/>
      <c r="E18" s="9" t="n"/>
      <c r="F18" s="9" t="n"/>
      <c r="G18" s="9" t="n"/>
      <c r="H18" s="10" t="n"/>
      <c r="I18" s="9" t="n"/>
      <c r="J18" s="11">
        <f>IF(H18="","",IFERROR(INDEX(INDEX('B-BBEE and documents'!C:C,12):INDEX('B-BBEE and documents'!C:C,21),MATCH(H18,INDEX('B-BBEE and documents'!A:A,12):INDEX('B-BBEE and documents'!A:A,21),0)),""))</f>
        <v/>
      </c>
      <c r="K18" s="10" t="n"/>
      <c r="L18" s="9" t="n"/>
      <c r="M18" s="12" t="n"/>
      <c r="N18" s="13">
        <f>IF(OR(M18="",J18=""),"",M18*J18)</f>
        <v/>
      </c>
      <c r="O18" s="14" t="n"/>
      <c r="P18" s="14" t="n"/>
      <c r="Q18" s="15">
        <f>IF(AND(O18="",P18=""),"",IF(O18="",P18,IF(P18="",O18,MIN(O18,P18))))</f>
        <v/>
      </c>
      <c r="R18" s="16">
        <f>IF(Q18="","",Q18-TODAY())</f>
        <v/>
      </c>
      <c r="S18" s="17">
        <f>IF(A18="","",IF(Q18="","No date entered",IF(R18&lt;0,"Expired",IF(R18&lt;=30,"Expires within 30 days","Current"))))</f>
        <v/>
      </c>
    </row>
    <row r="19" ht="18" customHeight="1">
      <c r="A19" s="9" t="n"/>
      <c r="B19" s="9" t="n"/>
      <c r="C19" s="9" t="n"/>
      <c r="D19" s="9" t="n"/>
      <c r="E19" s="9" t="n"/>
      <c r="F19" s="9" t="n"/>
      <c r="G19" s="9" t="n"/>
      <c r="H19" s="10" t="n"/>
      <c r="I19" s="9" t="n"/>
      <c r="J19" s="11">
        <f>IF(H19="","",IFERROR(INDEX(INDEX('B-BBEE and documents'!C:C,12):INDEX('B-BBEE and documents'!C:C,21),MATCH(H19,INDEX('B-BBEE and documents'!A:A,12):INDEX('B-BBEE and documents'!A:A,21),0)),""))</f>
        <v/>
      </c>
      <c r="K19" s="10" t="n"/>
      <c r="L19" s="9" t="n"/>
      <c r="M19" s="12" t="n"/>
      <c r="N19" s="13">
        <f>IF(OR(M19="",J19=""),"",M19*J19)</f>
        <v/>
      </c>
      <c r="O19" s="14" t="n"/>
      <c r="P19" s="14" t="n"/>
      <c r="Q19" s="15">
        <f>IF(AND(O19="",P19=""),"",IF(O19="",P19,IF(P19="",O19,MIN(O19,P19))))</f>
        <v/>
      </c>
      <c r="R19" s="16">
        <f>IF(Q19="","",Q19-TODAY())</f>
        <v/>
      </c>
      <c r="S19" s="17">
        <f>IF(A19="","",IF(Q19="","No date entered",IF(R19&lt;0,"Expired",IF(R19&lt;=30,"Expires within 30 days","Current"))))</f>
        <v/>
      </c>
    </row>
    <row r="20" ht="18" customHeight="1">
      <c r="A20" s="9" t="n"/>
      <c r="B20" s="9" t="n"/>
      <c r="C20" s="9" t="n"/>
      <c r="D20" s="9" t="n"/>
      <c r="E20" s="9" t="n"/>
      <c r="F20" s="9" t="n"/>
      <c r="G20" s="9" t="n"/>
      <c r="H20" s="10" t="n"/>
      <c r="I20" s="9" t="n"/>
      <c r="J20" s="11">
        <f>IF(H20="","",IFERROR(INDEX(INDEX('B-BBEE and documents'!C:C,12):INDEX('B-BBEE and documents'!C:C,21),MATCH(H20,INDEX('B-BBEE and documents'!A:A,12):INDEX('B-BBEE and documents'!A:A,21),0)),""))</f>
        <v/>
      </c>
      <c r="K20" s="10" t="n"/>
      <c r="L20" s="9" t="n"/>
      <c r="M20" s="12" t="n"/>
      <c r="N20" s="13">
        <f>IF(OR(M20="",J20=""),"",M20*J20)</f>
        <v/>
      </c>
      <c r="O20" s="14" t="n"/>
      <c r="P20" s="14" t="n"/>
      <c r="Q20" s="15">
        <f>IF(AND(O20="",P20=""),"",IF(O20="",P20,IF(P20="",O20,MIN(O20,P20))))</f>
        <v/>
      </c>
      <c r="R20" s="16">
        <f>IF(Q20="","",Q20-TODAY())</f>
        <v/>
      </c>
      <c r="S20" s="17">
        <f>IF(A20="","",IF(Q20="","No date entered",IF(R20&lt;0,"Expired",IF(R20&lt;=30,"Expires within 30 days","Current"))))</f>
        <v/>
      </c>
    </row>
    <row r="21" ht="18" customHeight="1">
      <c r="A21" s="9" t="n"/>
      <c r="B21" s="9" t="n"/>
      <c r="C21" s="9" t="n"/>
      <c r="D21" s="9" t="n"/>
      <c r="E21" s="9" t="n"/>
      <c r="F21" s="9" t="n"/>
      <c r="G21" s="9" t="n"/>
      <c r="H21" s="10" t="n"/>
      <c r="I21" s="9" t="n"/>
      <c r="J21" s="11">
        <f>IF(H21="","",IFERROR(INDEX(INDEX('B-BBEE and documents'!C:C,12):INDEX('B-BBEE and documents'!C:C,21),MATCH(H21,INDEX('B-BBEE and documents'!A:A,12):INDEX('B-BBEE and documents'!A:A,21),0)),""))</f>
        <v/>
      </c>
      <c r="K21" s="10" t="n"/>
      <c r="L21" s="9" t="n"/>
      <c r="M21" s="12" t="n"/>
      <c r="N21" s="13">
        <f>IF(OR(M21="",J21=""),"",M21*J21)</f>
        <v/>
      </c>
      <c r="O21" s="14" t="n"/>
      <c r="P21" s="14" t="n"/>
      <c r="Q21" s="15">
        <f>IF(AND(O21="",P21=""),"",IF(O21="",P21,IF(P21="",O21,MIN(O21,P21))))</f>
        <v/>
      </c>
      <c r="R21" s="16">
        <f>IF(Q21="","",Q21-TODAY())</f>
        <v/>
      </c>
      <c r="S21" s="17">
        <f>IF(A21="","",IF(Q21="","No date entered",IF(R21&lt;0,"Expired",IF(R21&lt;=30,"Expires within 30 days","Current"))))</f>
        <v/>
      </c>
    </row>
    <row r="22" ht="18" customHeight="1">
      <c r="A22" s="9" t="n"/>
      <c r="B22" s="9" t="n"/>
      <c r="C22" s="9" t="n"/>
      <c r="D22" s="9" t="n"/>
      <c r="E22" s="9" t="n"/>
      <c r="F22" s="9" t="n"/>
      <c r="G22" s="9" t="n"/>
      <c r="H22" s="10" t="n"/>
      <c r="I22" s="9" t="n"/>
      <c r="J22" s="11">
        <f>IF(H22="","",IFERROR(INDEX(INDEX('B-BBEE and documents'!C:C,12):INDEX('B-BBEE and documents'!C:C,21),MATCH(H22,INDEX('B-BBEE and documents'!A:A,12):INDEX('B-BBEE and documents'!A:A,21),0)),""))</f>
        <v/>
      </c>
      <c r="K22" s="10" t="n"/>
      <c r="L22" s="9" t="n"/>
      <c r="M22" s="12" t="n"/>
      <c r="N22" s="13">
        <f>IF(OR(M22="",J22=""),"",M22*J22)</f>
        <v/>
      </c>
      <c r="O22" s="14" t="n"/>
      <c r="P22" s="14" t="n"/>
      <c r="Q22" s="15">
        <f>IF(AND(O22="",P22=""),"",IF(O22="",P22,IF(P22="",O22,MIN(O22,P22))))</f>
        <v/>
      </c>
      <c r="R22" s="16">
        <f>IF(Q22="","",Q22-TODAY())</f>
        <v/>
      </c>
      <c r="S22" s="17">
        <f>IF(A22="","",IF(Q22="","No date entered",IF(R22&lt;0,"Expired",IF(R22&lt;=30,"Expires within 30 days","Current"))))</f>
        <v/>
      </c>
    </row>
    <row r="23" ht="18" customHeight="1">
      <c r="A23" s="9" t="n"/>
      <c r="B23" s="9" t="n"/>
      <c r="C23" s="9" t="n"/>
      <c r="D23" s="9" t="n"/>
      <c r="E23" s="9" t="n"/>
      <c r="F23" s="9" t="n"/>
      <c r="G23" s="9" t="n"/>
      <c r="H23" s="10" t="n"/>
      <c r="I23" s="9" t="n"/>
      <c r="J23" s="11">
        <f>IF(H23="","",IFERROR(INDEX(INDEX('B-BBEE and documents'!C:C,12):INDEX('B-BBEE and documents'!C:C,21),MATCH(H23,INDEX('B-BBEE and documents'!A:A,12):INDEX('B-BBEE and documents'!A:A,21),0)),""))</f>
        <v/>
      </c>
      <c r="K23" s="10" t="n"/>
      <c r="L23" s="9" t="n"/>
      <c r="M23" s="12" t="n"/>
      <c r="N23" s="13">
        <f>IF(OR(M23="",J23=""),"",M23*J23)</f>
        <v/>
      </c>
      <c r="O23" s="14" t="n"/>
      <c r="P23" s="14" t="n"/>
      <c r="Q23" s="15">
        <f>IF(AND(O23="",P23=""),"",IF(O23="",P23,IF(P23="",O23,MIN(O23,P23))))</f>
        <v/>
      </c>
      <c r="R23" s="16">
        <f>IF(Q23="","",Q23-TODAY())</f>
        <v/>
      </c>
      <c r="S23" s="17">
        <f>IF(A23="","",IF(Q23="","No date entered",IF(R23&lt;0,"Expired",IF(R23&lt;=30,"Expires within 30 days","Current"))))</f>
        <v/>
      </c>
    </row>
    <row r="24" ht="18" customHeight="1">
      <c r="A24" s="9" t="n"/>
      <c r="B24" s="9" t="n"/>
      <c r="C24" s="9" t="n"/>
      <c r="D24" s="9" t="n"/>
      <c r="E24" s="9" t="n"/>
      <c r="F24" s="9" t="n"/>
      <c r="G24" s="9" t="n"/>
      <c r="H24" s="10" t="n"/>
      <c r="I24" s="9" t="n"/>
      <c r="J24" s="11">
        <f>IF(H24="","",IFERROR(INDEX(INDEX('B-BBEE and documents'!C:C,12):INDEX('B-BBEE and documents'!C:C,21),MATCH(H24,INDEX('B-BBEE and documents'!A:A,12):INDEX('B-BBEE and documents'!A:A,21),0)),""))</f>
        <v/>
      </c>
      <c r="K24" s="10" t="n"/>
      <c r="L24" s="9" t="n"/>
      <c r="M24" s="12" t="n"/>
      <c r="N24" s="13">
        <f>IF(OR(M24="",J24=""),"",M24*J24)</f>
        <v/>
      </c>
      <c r="O24" s="14" t="n"/>
      <c r="P24" s="14" t="n"/>
      <c r="Q24" s="15">
        <f>IF(AND(O24="",P24=""),"",IF(O24="",P24,IF(P24="",O24,MIN(O24,P24))))</f>
        <v/>
      </c>
      <c r="R24" s="16">
        <f>IF(Q24="","",Q24-TODAY())</f>
        <v/>
      </c>
      <c r="S24" s="17">
        <f>IF(A24="","",IF(Q24="","No date entered",IF(R24&lt;0,"Expired",IF(R24&lt;=30,"Expires within 30 days","Current"))))</f>
        <v/>
      </c>
    </row>
    <row r="25" ht="18" customHeight="1">
      <c r="A25" s="9" t="n"/>
      <c r="B25" s="9" t="n"/>
      <c r="C25" s="9" t="n"/>
      <c r="D25" s="9" t="n"/>
      <c r="E25" s="9" t="n"/>
      <c r="F25" s="9" t="n"/>
      <c r="G25" s="9" t="n"/>
      <c r="H25" s="10" t="n"/>
      <c r="I25" s="9" t="n"/>
      <c r="J25" s="11">
        <f>IF(H25="","",IFERROR(INDEX(INDEX('B-BBEE and documents'!C:C,12):INDEX('B-BBEE and documents'!C:C,21),MATCH(H25,INDEX('B-BBEE and documents'!A:A,12):INDEX('B-BBEE and documents'!A:A,21),0)),""))</f>
        <v/>
      </c>
      <c r="K25" s="10" t="n"/>
      <c r="L25" s="9" t="n"/>
      <c r="M25" s="12" t="n"/>
      <c r="N25" s="13">
        <f>IF(OR(M25="",J25=""),"",M25*J25)</f>
        <v/>
      </c>
      <c r="O25" s="14" t="n"/>
      <c r="P25" s="14" t="n"/>
      <c r="Q25" s="15">
        <f>IF(AND(O25="",P25=""),"",IF(O25="",P25,IF(P25="",O25,MIN(O25,P25))))</f>
        <v/>
      </c>
      <c r="R25" s="16">
        <f>IF(Q25="","",Q25-TODAY())</f>
        <v/>
      </c>
      <c r="S25" s="17">
        <f>IF(A25="","",IF(Q25="","No date entered",IF(R25&lt;0,"Expired",IF(R25&lt;=30,"Expires within 30 days","Current"))))</f>
        <v/>
      </c>
    </row>
    <row r="26" ht="18" customHeight="1">
      <c r="A26" s="9" t="n"/>
      <c r="B26" s="9" t="n"/>
      <c r="C26" s="9" t="n"/>
      <c r="D26" s="9" t="n"/>
      <c r="E26" s="9" t="n"/>
      <c r="F26" s="9" t="n"/>
      <c r="G26" s="9" t="n"/>
      <c r="H26" s="10" t="n"/>
      <c r="I26" s="9" t="n"/>
      <c r="J26" s="11">
        <f>IF(H26="","",IFERROR(INDEX(INDEX('B-BBEE and documents'!C:C,12):INDEX('B-BBEE and documents'!C:C,21),MATCH(H26,INDEX('B-BBEE and documents'!A:A,12):INDEX('B-BBEE and documents'!A:A,21),0)),""))</f>
        <v/>
      </c>
      <c r="K26" s="10" t="n"/>
      <c r="L26" s="9" t="n"/>
      <c r="M26" s="12" t="n"/>
      <c r="N26" s="13">
        <f>IF(OR(M26="",J26=""),"",M26*J26)</f>
        <v/>
      </c>
      <c r="O26" s="14" t="n"/>
      <c r="P26" s="14" t="n"/>
      <c r="Q26" s="15">
        <f>IF(AND(O26="",P26=""),"",IF(O26="",P26,IF(P26="",O26,MIN(O26,P26))))</f>
        <v/>
      </c>
      <c r="R26" s="16">
        <f>IF(Q26="","",Q26-TODAY())</f>
        <v/>
      </c>
      <c r="S26" s="17">
        <f>IF(A26="","",IF(Q26="","No date entered",IF(R26&lt;0,"Expired",IF(R26&lt;=30,"Expires within 30 days","Current"))))</f>
        <v/>
      </c>
    </row>
    <row r="27" ht="18" customHeight="1">
      <c r="A27" s="9" t="n"/>
      <c r="B27" s="9" t="n"/>
      <c r="C27" s="9" t="n"/>
      <c r="D27" s="9" t="n"/>
      <c r="E27" s="9" t="n"/>
      <c r="F27" s="9" t="n"/>
      <c r="G27" s="9" t="n"/>
      <c r="H27" s="10" t="n"/>
      <c r="I27" s="9" t="n"/>
      <c r="J27" s="11">
        <f>IF(H27="","",IFERROR(INDEX(INDEX('B-BBEE and documents'!C:C,12):INDEX('B-BBEE and documents'!C:C,21),MATCH(H27,INDEX('B-BBEE and documents'!A:A,12):INDEX('B-BBEE and documents'!A:A,21),0)),""))</f>
        <v/>
      </c>
      <c r="K27" s="10" t="n"/>
      <c r="L27" s="9" t="n"/>
      <c r="M27" s="12" t="n"/>
      <c r="N27" s="13">
        <f>IF(OR(M27="",J27=""),"",M27*J27)</f>
        <v/>
      </c>
      <c r="O27" s="14" t="n"/>
      <c r="P27" s="14" t="n"/>
      <c r="Q27" s="15">
        <f>IF(AND(O27="",P27=""),"",IF(O27="",P27,IF(P27="",O27,MIN(O27,P27))))</f>
        <v/>
      </c>
      <c r="R27" s="16">
        <f>IF(Q27="","",Q27-TODAY())</f>
        <v/>
      </c>
      <c r="S27" s="17">
        <f>IF(A27="","",IF(Q27="","No date entered",IF(R27&lt;0,"Expired",IF(R27&lt;=30,"Expires within 30 days","Current"))))</f>
        <v/>
      </c>
    </row>
    <row r="28" ht="18" customHeight="1">
      <c r="A28" s="9" t="n"/>
      <c r="B28" s="9" t="n"/>
      <c r="C28" s="9" t="n"/>
      <c r="D28" s="9" t="n"/>
      <c r="E28" s="9" t="n"/>
      <c r="F28" s="9" t="n"/>
      <c r="G28" s="9" t="n"/>
      <c r="H28" s="10" t="n"/>
      <c r="I28" s="9" t="n"/>
      <c r="J28" s="11">
        <f>IF(H28="","",IFERROR(INDEX(INDEX('B-BBEE and documents'!C:C,12):INDEX('B-BBEE and documents'!C:C,21),MATCH(H28,INDEX('B-BBEE and documents'!A:A,12):INDEX('B-BBEE and documents'!A:A,21),0)),""))</f>
        <v/>
      </c>
      <c r="K28" s="10" t="n"/>
      <c r="L28" s="9" t="n"/>
      <c r="M28" s="12" t="n"/>
      <c r="N28" s="13">
        <f>IF(OR(M28="",J28=""),"",M28*J28)</f>
        <v/>
      </c>
      <c r="O28" s="14" t="n"/>
      <c r="P28" s="14" t="n"/>
      <c r="Q28" s="15">
        <f>IF(AND(O28="",P28=""),"",IF(O28="",P28,IF(P28="",O28,MIN(O28,P28))))</f>
        <v/>
      </c>
      <c r="R28" s="16">
        <f>IF(Q28="","",Q28-TODAY())</f>
        <v/>
      </c>
      <c r="S28" s="17">
        <f>IF(A28="","",IF(Q28="","No date entered",IF(R28&lt;0,"Expired",IF(R28&lt;=30,"Expires within 30 days","Current"))))</f>
        <v/>
      </c>
    </row>
    <row r="29" ht="18" customHeight="1">
      <c r="A29" s="9" t="n"/>
      <c r="B29" s="9" t="n"/>
      <c r="C29" s="9" t="n"/>
      <c r="D29" s="9" t="n"/>
      <c r="E29" s="9" t="n"/>
      <c r="F29" s="9" t="n"/>
      <c r="G29" s="9" t="n"/>
      <c r="H29" s="10" t="n"/>
      <c r="I29" s="9" t="n"/>
      <c r="J29" s="11">
        <f>IF(H29="","",IFERROR(INDEX(INDEX('B-BBEE and documents'!C:C,12):INDEX('B-BBEE and documents'!C:C,21),MATCH(H29,INDEX('B-BBEE and documents'!A:A,12):INDEX('B-BBEE and documents'!A:A,21),0)),""))</f>
        <v/>
      </c>
      <c r="K29" s="10" t="n"/>
      <c r="L29" s="9" t="n"/>
      <c r="M29" s="12" t="n"/>
      <c r="N29" s="13">
        <f>IF(OR(M29="",J29=""),"",M29*J29)</f>
        <v/>
      </c>
      <c r="O29" s="14" t="n"/>
      <c r="P29" s="14" t="n"/>
      <c r="Q29" s="15">
        <f>IF(AND(O29="",P29=""),"",IF(O29="",P29,IF(P29="",O29,MIN(O29,P29))))</f>
        <v/>
      </c>
      <c r="R29" s="16">
        <f>IF(Q29="","",Q29-TODAY())</f>
        <v/>
      </c>
      <c r="S29" s="17">
        <f>IF(A29="","",IF(Q29="","No date entered",IF(R29&lt;0,"Expired",IF(R29&lt;=30,"Expires within 30 days","Current"))))</f>
        <v/>
      </c>
    </row>
    <row r="30" ht="18" customHeight="1">
      <c r="A30" s="9" t="n"/>
      <c r="B30" s="9" t="n"/>
      <c r="C30" s="9" t="n"/>
      <c r="D30" s="9" t="n"/>
      <c r="E30" s="9" t="n"/>
      <c r="F30" s="9" t="n"/>
      <c r="G30" s="9" t="n"/>
      <c r="H30" s="10" t="n"/>
      <c r="I30" s="9" t="n"/>
      <c r="J30" s="11">
        <f>IF(H30="","",IFERROR(INDEX(INDEX('B-BBEE and documents'!C:C,12):INDEX('B-BBEE and documents'!C:C,21),MATCH(H30,INDEX('B-BBEE and documents'!A:A,12):INDEX('B-BBEE and documents'!A:A,21),0)),""))</f>
        <v/>
      </c>
      <c r="K30" s="10" t="n"/>
      <c r="L30" s="9" t="n"/>
      <c r="M30" s="12" t="n"/>
      <c r="N30" s="13">
        <f>IF(OR(M30="",J30=""),"",M30*J30)</f>
        <v/>
      </c>
      <c r="O30" s="14" t="n"/>
      <c r="P30" s="14" t="n"/>
      <c r="Q30" s="15">
        <f>IF(AND(O30="",P30=""),"",IF(O30="",P30,IF(P30="",O30,MIN(O30,P30))))</f>
        <v/>
      </c>
      <c r="R30" s="16">
        <f>IF(Q30="","",Q30-TODAY())</f>
        <v/>
      </c>
      <c r="S30" s="17">
        <f>IF(A30="","",IF(Q30="","No date entered",IF(R30&lt;0,"Expired",IF(R30&lt;=30,"Expires within 30 days","Current"))))</f>
        <v/>
      </c>
    </row>
    <row r="31" ht="18" customHeight="1">
      <c r="A31" s="9" t="n"/>
      <c r="B31" s="9" t="n"/>
      <c r="C31" s="9" t="n"/>
      <c r="D31" s="9" t="n"/>
      <c r="E31" s="9" t="n"/>
      <c r="F31" s="9" t="n"/>
      <c r="G31" s="9" t="n"/>
      <c r="H31" s="10" t="n"/>
      <c r="I31" s="9" t="n"/>
      <c r="J31" s="11">
        <f>IF(H31="","",IFERROR(INDEX(INDEX('B-BBEE and documents'!C:C,12):INDEX('B-BBEE and documents'!C:C,21),MATCH(H31,INDEX('B-BBEE and documents'!A:A,12):INDEX('B-BBEE and documents'!A:A,21),0)),""))</f>
        <v/>
      </c>
      <c r="K31" s="10" t="n"/>
      <c r="L31" s="9" t="n"/>
      <c r="M31" s="12" t="n"/>
      <c r="N31" s="13">
        <f>IF(OR(M31="",J31=""),"",M31*J31)</f>
        <v/>
      </c>
      <c r="O31" s="14" t="n"/>
      <c r="P31" s="14" t="n"/>
      <c r="Q31" s="15">
        <f>IF(AND(O31="",P31=""),"",IF(O31="",P31,IF(P31="",O31,MIN(O31,P31))))</f>
        <v/>
      </c>
      <c r="R31" s="16">
        <f>IF(Q31="","",Q31-TODAY())</f>
        <v/>
      </c>
      <c r="S31" s="17">
        <f>IF(A31="","",IF(Q31="","No date entered",IF(R31&lt;0,"Expired",IF(R31&lt;=30,"Expires within 30 days","Current"))))</f>
        <v/>
      </c>
    </row>
    <row r="32" ht="18" customHeight="1">
      <c r="A32" s="9" t="n"/>
      <c r="B32" s="9" t="n"/>
      <c r="C32" s="9" t="n"/>
      <c r="D32" s="9" t="n"/>
      <c r="E32" s="9" t="n"/>
      <c r="F32" s="9" t="n"/>
      <c r="G32" s="9" t="n"/>
      <c r="H32" s="10" t="n"/>
      <c r="I32" s="9" t="n"/>
      <c r="J32" s="11">
        <f>IF(H32="","",IFERROR(INDEX(INDEX('B-BBEE and documents'!C:C,12):INDEX('B-BBEE and documents'!C:C,21),MATCH(H32,INDEX('B-BBEE and documents'!A:A,12):INDEX('B-BBEE and documents'!A:A,21),0)),""))</f>
        <v/>
      </c>
      <c r="K32" s="10" t="n"/>
      <c r="L32" s="9" t="n"/>
      <c r="M32" s="12" t="n"/>
      <c r="N32" s="13">
        <f>IF(OR(M32="",J32=""),"",M32*J32)</f>
        <v/>
      </c>
      <c r="O32" s="14" t="n"/>
      <c r="P32" s="14" t="n"/>
      <c r="Q32" s="15">
        <f>IF(AND(O32="",P32=""),"",IF(O32="",P32,IF(P32="",O32,MIN(O32,P32))))</f>
        <v/>
      </c>
      <c r="R32" s="16">
        <f>IF(Q32="","",Q32-TODAY())</f>
        <v/>
      </c>
      <c r="S32" s="17">
        <f>IF(A32="","",IF(Q32="","No date entered",IF(R32&lt;0,"Expired",IF(R32&lt;=30,"Expires within 30 days","Current"))))</f>
        <v/>
      </c>
    </row>
    <row r="33" ht="18" customHeight="1">
      <c r="A33" s="9" t="n"/>
      <c r="B33" s="9" t="n"/>
      <c r="C33" s="9" t="n"/>
      <c r="D33" s="9" t="n"/>
      <c r="E33" s="9" t="n"/>
      <c r="F33" s="9" t="n"/>
      <c r="G33" s="9" t="n"/>
      <c r="H33" s="10" t="n"/>
      <c r="I33" s="9" t="n"/>
      <c r="J33" s="11">
        <f>IF(H33="","",IFERROR(INDEX(INDEX('B-BBEE and documents'!C:C,12):INDEX('B-BBEE and documents'!C:C,21),MATCH(H33,INDEX('B-BBEE and documents'!A:A,12):INDEX('B-BBEE and documents'!A:A,21),0)),""))</f>
        <v/>
      </c>
      <c r="K33" s="10" t="n"/>
      <c r="L33" s="9" t="n"/>
      <c r="M33" s="12" t="n"/>
      <c r="N33" s="13">
        <f>IF(OR(M33="",J33=""),"",M33*J33)</f>
        <v/>
      </c>
      <c r="O33" s="14" t="n"/>
      <c r="P33" s="14" t="n"/>
      <c r="Q33" s="15">
        <f>IF(AND(O33="",P33=""),"",IF(O33="",P33,IF(P33="",O33,MIN(O33,P33))))</f>
        <v/>
      </c>
      <c r="R33" s="16">
        <f>IF(Q33="","",Q33-TODAY())</f>
        <v/>
      </c>
      <c r="S33" s="17">
        <f>IF(A33="","",IF(Q33="","No date entered",IF(R33&lt;0,"Expired",IF(R33&lt;=30,"Expires within 30 days","Current"))))</f>
        <v/>
      </c>
    </row>
    <row r="34" ht="18" customHeight="1">
      <c r="A34" s="9" t="n"/>
      <c r="B34" s="9" t="n"/>
      <c r="C34" s="9" t="n"/>
      <c r="D34" s="9" t="n"/>
      <c r="E34" s="9" t="n"/>
      <c r="F34" s="9" t="n"/>
      <c r="G34" s="9" t="n"/>
      <c r="H34" s="10" t="n"/>
      <c r="I34" s="9" t="n"/>
      <c r="J34" s="11">
        <f>IF(H34="","",IFERROR(INDEX(INDEX('B-BBEE and documents'!C:C,12):INDEX('B-BBEE and documents'!C:C,21),MATCH(H34,INDEX('B-BBEE and documents'!A:A,12):INDEX('B-BBEE and documents'!A:A,21),0)),""))</f>
        <v/>
      </c>
      <c r="K34" s="10" t="n"/>
      <c r="L34" s="9" t="n"/>
      <c r="M34" s="12" t="n"/>
      <c r="N34" s="13">
        <f>IF(OR(M34="",J34=""),"",M34*J34)</f>
        <v/>
      </c>
      <c r="O34" s="14" t="n"/>
      <c r="P34" s="14" t="n"/>
      <c r="Q34" s="15">
        <f>IF(AND(O34="",P34=""),"",IF(O34="",P34,IF(P34="",O34,MIN(O34,P34))))</f>
        <v/>
      </c>
      <c r="R34" s="16">
        <f>IF(Q34="","",Q34-TODAY())</f>
        <v/>
      </c>
      <c r="S34" s="17">
        <f>IF(A34="","",IF(Q34="","No date entered",IF(R34&lt;0,"Expired",IF(R34&lt;=30,"Expires within 30 days","Current"))))</f>
        <v/>
      </c>
    </row>
    <row r="35" ht="18" customHeight="1">
      <c r="A35" s="9" t="n"/>
      <c r="B35" s="9" t="n"/>
      <c r="C35" s="9" t="n"/>
      <c r="D35" s="9" t="n"/>
      <c r="E35" s="9" t="n"/>
      <c r="F35" s="9" t="n"/>
      <c r="G35" s="9" t="n"/>
      <c r="H35" s="10" t="n"/>
      <c r="I35" s="9" t="n"/>
      <c r="J35" s="11">
        <f>IF(H35="","",IFERROR(INDEX(INDEX('B-BBEE and documents'!C:C,12):INDEX('B-BBEE and documents'!C:C,21),MATCH(H35,INDEX('B-BBEE and documents'!A:A,12):INDEX('B-BBEE and documents'!A:A,21),0)),""))</f>
        <v/>
      </c>
      <c r="K35" s="10" t="n"/>
      <c r="L35" s="9" t="n"/>
      <c r="M35" s="12" t="n"/>
      <c r="N35" s="13">
        <f>IF(OR(M35="",J35=""),"",M35*J35)</f>
        <v/>
      </c>
      <c r="O35" s="14" t="n"/>
      <c r="P35" s="14" t="n"/>
      <c r="Q35" s="15">
        <f>IF(AND(O35="",P35=""),"",IF(O35="",P35,IF(P35="",O35,MIN(O35,P35))))</f>
        <v/>
      </c>
      <c r="R35" s="16">
        <f>IF(Q35="","",Q35-TODAY())</f>
        <v/>
      </c>
      <c r="S35" s="17">
        <f>IF(A35="","",IF(Q35="","No date entered",IF(R35&lt;0,"Expired",IF(R35&lt;=30,"Expires within 30 days","Current"))))</f>
        <v/>
      </c>
    </row>
    <row r="36" ht="18" customHeight="1">
      <c r="A36" s="9" t="n"/>
      <c r="B36" s="9" t="n"/>
      <c r="C36" s="9" t="n"/>
      <c r="D36" s="9" t="n"/>
      <c r="E36" s="9" t="n"/>
      <c r="F36" s="9" t="n"/>
      <c r="G36" s="9" t="n"/>
      <c r="H36" s="10" t="n"/>
      <c r="I36" s="9" t="n"/>
      <c r="J36" s="11">
        <f>IF(H36="","",IFERROR(INDEX(INDEX('B-BBEE and documents'!C:C,12):INDEX('B-BBEE and documents'!C:C,21),MATCH(H36,INDEX('B-BBEE and documents'!A:A,12):INDEX('B-BBEE and documents'!A:A,21),0)),""))</f>
        <v/>
      </c>
      <c r="K36" s="10" t="n"/>
      <c r="L36" s="9" t="n"/>
      <c r="M36" s="12" t="n"/>
      <c r="N36" s="13">
        <f>IF(OR(M36="",J36=""),"",M36*J36)</f>
        <v/>
      </c>
      <c r="O36" s="14" t="n"/>
      <c r="P36" s="14" t="n"/>
      <c r="Q36" s="15">
        <f>IF(AND(O36="",P36=""),"",IF(O36="",P36,IF(P36="",O36,MIN(O36,P36))))</f>
        <v/>
      </c>
      <c r="R36" s="16">
        <f>IF(Q36="","",Q36-TODAY())</f>
        <v/>
      </c>
      <c r="S36" s="17">
        <f>IF(A36="","",IF(Q36="","No date entered",IF(R36&lt;0,"Expired",IF(R36&lt;=30,"Expires within 30 days","Current"))))</f>
        <v/>
      </c>
    </row>
    <row r="37" ht="18" customHeight="1">
      <c r="A37" s="9" t="n"/>
      <c r="B37" s="9" t="n"/>
      <c r="C37" s="9" t="n"/>
      <c r="D37" s="9" t="n"/>
      <c r="E37" s="9" t="n"/>
      <c r="F37" s="9" t="n"/>
      <c r="G37" s="9" t="n"/>
      <c r="H37" s="10" t="n"/>
      <c r="I37" s="9" t="n"/>
      <c r="J37" s="11">
        <f>IF(H37="","",IFERROR(INDEX(INDEX('B-BBEE and documents'!C:C,12):INDEX('B-BBEE and documents'!C:C,21),MATCH(H37,INDEX('B-BBEE and documents'!A:A,12):INDEX('B-BBEE and documents'!A:A,21),0)),""))</f>
        <v/>
      </c>
      <c r="K37" s="10" t="n"/>
      <c r="L37" s="9" t="n"/>
      <c r="M37" s="12" t="n"/>
      <c r="N37" s="13">
        <f>IF(OR(M37="",J37=""),"",M37*J37)</f>
        <v/>
      </c>
      <c r="O37" s="14" t="n"/>
      <c r="P37" s="14" t="n"/>
      <c r="Q37" s="15">
        <f>IF(AND(O37="",P37=""),"",IF(O37="",P37,IF(P37="",O37,MIN(O37,P37))))</f>
        <v/>
      </c>
      <c r="R37" s="16">
        <f>IF(Q37="","",Q37-TODAY())</f>
        <v/>
      </c>
      <c r="S37" s="17">
        <f>IF(A37="","",IF(Q37="","No date entered",IF(R37&lt;0,"Expired",IF(R37&lt;=30,"Expires within 30 days","Current"))))</f>
        <v/>
      </c>
    </row>
    <row r="38" ht="18" customHeight="1">
      <c r="A38" s="9" t="n"/>
      <c r="B38" s="9" t="n"/>
      <c r="C38" s="9" t="n"/>
      <c r="D38" s="9" t="n"/>
      <c r="E38" s="9" t="n"/>
      <c r="F38" s="9" t="n"/>
      <c r="G38" s="9" t="n"/>
      <c r="H38" s="10" t="n"/>
      <c r="I38" s="9" t="n"/>
      <c r="J38" s="11">
        <f>IF(H38="","",IFERROR(INDEX(INDEX('B-BBEE and documents'!C:C,12):INDEX('B-BBEE and documents'!C:C,21),MATCH(H38,INDEX('B-BBEE and documents'!A:A,12):INDEX('B-BBEE and documents'!A:A,21),0)),""))</f>
        <v/>
      </c>
      <c r="K38" s="10" t="n"/>
      <c r="L38" s="9" t="n"/>
      <c r="M38" s="12" t="n"/>
      <c r="N38" s="13">
        <f>IF(OR(M38="",J38=""),"",M38*J38)</f>
        <v/>
      </c>
      <c r="O38" s="14" t="n"/>
      <c r="P38" s="14" t="n"/>
      <c r="Q38" s="15">
        <f>IF(AND(O38="",P38=""),"",IF(O38="",P38,IF(P38="",O38,MIN(O38,P38))))</f>
        <v/>
      </c>
      <c r="R38" s="16">
        <f>IF(Q38="","",Q38-TODAY())</f>
        <v/>
      </c>
      <c r="S38" s="17">
        <f>IF(A38="","",IF(Q38="","No date entered",IF(R38&lt;0,"Expired",IF(R38&lt;=30,"Expires within 30 days","Current"))))</f>
        <v/>
      </c>
    </row>
    <row r="39" ht="18" customHeight="1">
      <c r="A39" s="9" t="n"/>
      <c r="B39" s="9" t="n"/>
      <c r="C39" s="9" t="n"/>
      <c r="D39" s="9" t="n"/>
      <c r="E39" s="9" t="n"/>
      <c r="F39" s="9" t="n"/>
      <c r="G39" s="9" t="n"/>
      <c r="H39" s="10" t="n"/>
      <c r="I39" s="9" t="n"/>
      <c r="J39" s="11">
        <f>IF(H39="","",IFERROR(INDEX(INDEX('B-BBEE and documents'!C:C,12):INDEX('B-BBEE and documents'!C:C,21),MATCH(H39,INDEX('B-BBEE and documents'!A:A,12):INDEX('B-BBEE and documents'!A:A,21),0)),""))</f>
        <v/>
      </c>
      <c r="K39" s="10" t="n"/>
      <c r="L39" s="9" t="n"/>
      <c r="M39" s="12" t="n"/>
      <c r="N39" s="13">
        <f>IF(OR(M39="",J39=""),"",M39*J39)</f>
        <v/>
      </c>
      <c r="O39" s="14" t="n"/>
      <c r="P39" s="14" t="n"/>
      <c r="Q39" s="15">
        <f>IF(AND(O39="",P39=""),"",IF(O39="",P39,IF(P39="",O39,MIN(O39,P39))))</f>
        <v/>
      </c>
      <c r="R39" s="16">
        <f>IF(Q39="","",Q39-TODAY())</f>
        <v/>
      </c>
      <c r="S39" s="17">
        <f>IF(A39="","",IF(Q39="","No date entered",IF(R39&lt;0,"Expired",IF(R39&lt;=30,"Expires within 30 days","Current"))))</f>
        <v/>
      </c>
    </row>
    <row r="40" ht="18" customHeight="1">
      <c r="A40" s="9" t="n"/>
      <c r="B40" s="9" t="n"/>
      <c r="C40" s="9" t="n"/>
      <c r="D40" s="9" t="n"/>
      <c r="E40" s="9" t="n"/>
      <c r="F40" s="9" t="n"/>
      <c r="G40" s="9" t="n"/>
      <c r="H40" s="10" t="n"/>
      <c r="I40" s="9" t="n"/>
      <c r="J40" s="11">
        <f>IF(H40="","",IFERROR(INDEX(INDEX('B-BBEE and documents'!C:C,12):INDEX('B-BBEE and documents'!C:C,21),MATCH(H40,INDEX('B-BBEE and documents'!A:A,12):INDEX('B-BBEE and documents'!A:A,21),0)),""))</f>
        <v/>
      </c>
      <c r="K40" s="10" t="n"/>
      <c r="L40" s="9" t="n"/>
      <c r="M40" s="12" t="n"/>
      <c r="N40" s="13">
        <f>IF(OR(M40="",J40=""),"",M40*J40)</f>
        <v/>
      </c>
      <c r="O40" s="14" t="n"/>
      <c r="P40" s="14" t="n"/>
      <c r="Q40" s="15">
        <f>IF(AND(O40="",P40=""),"",IF(O40="",P40,IF(P40="",O40,MIN(O40,P40))))</f>
        <v/>
      </c>
      <c r="R40" s="16">
        <f>IF(Q40="","",Q40-TODAY())</f>
        <v/>
      </c>
      <c r="S40" s="17">
        <f>IF(A40="","",IF(Q40="","No date entered",IF(R40&lt;0,"Expired",IF(R40&lt;=30,"Expires within 30 days","Current"))))</f>
        <v/>
      </c>
    </row>
    <row r="41" ht="18" customHeight="1">
      <c r="A41" s="9" t="n"/>
      <c r="B41" s="9" t="n"/>
      <c r="C41" s="9" t="n"/>
      <c r="D41" s="9" t="n"/>
      <c r="E41" s="9" t="n"/>
      <c r="F41" s="9" t="n"/>
      <c r="G41" s="9" t="n"/>
      <c r="H41" s="10" t="n"/>
      <c r="I41" s="9" t="n"/>
      <c r="J41" s="11">
        <f>IF(H41="","",IFERROR(INDEX(INDEX('B-BBEE and documents'!C:C,12):INDEX('B-BBEE and documents'!C:C,21),MATCH(H41,INDEX('B-BBEE and documents'!A:A,12):INDEX('B-BBEE and documents'!A:A,21),0)),""))</f>
        <v/>
      </c>
      <c r="K41" s="10" t="n"/>
      <c r="L41" s="9" t="n"/>
      <c r="M41" s="12" t="n"/>
      <c r="N41" s="13">
        <f>IF(OR(M41="",J41=""),"",M41*J41)</f>
        <v/>
      </c>
      <c r="O41" s="14" t="n"/>
      <c r="P41" s="14" t="n"/>
      <c r="Q41" s="15">
        <f>IF(AND(O41="",P41=""),"",IF(O41="",P41,IF(P41="",O41,MIN(O41,P41))))</f>
        <v/>
      </c>
      <c r="R41" s="16">
        <f>IF(Q41="","",Q41-TODAY())</f>
        <v/>
      </c>
      <c r="S41" s="17">
        <f>IF(A41="","",IF(Q41="","No date entered",IF(R41&lt;0,"Expired",IF(R41&lt;=30,"Expires within 30 days","Current"))))</f>
        <v/>
      </c>
    </row>
    <row r="42" ht="18" customHeight="1">
      <c r="A42" s="9" t="n"/>
      <c r="B42" s="9" t="n"/>
      <c r="C42" s="9" t="n"/>
      <c r="D42" s="9" t="n"/>
      <c r="E42" s="9" t="n"/>
      <c r="F42" s="9" t="n"/>
      <c r="G42" s="9" t="n"/>
      <c r="H42" s="10" t="n"/>
      <c r="I42" s="9" t="n"/>
      <c r="J42" s="11">
        <f>IF(H42="","",IFERROR(INDEX(INDEX('B-BBEE and documents'!C:C,12):INDEX('B-BBEE and documents'!C:C,21),MATCH(H42,INDEX('B-BBEE and documents'!A:A,12):INDEX('B-BBEE and documents'!A:A,21),0)),""))</f>
        <v/>
      </c>
      <c r="K42" s="10" t="n"/>
      <c r="L42" s="9" t="n"/>
      <c r="M42" s="12" t="n"/>
      <c r="N42" s="13">
        <f>IF(OR(M42="",J42=""),"",M42*J42)</f>
        <v/>
      </c>
      <c r="O42" s="14" t="n"/>
      <c r="P42" s="14" t="n"/>
      <c r="Q42" s="15">
        <f>IF(AND(O42="",P42=""),"",IF(O42="",P42,IF(P42="",O42,MIN(O42,P42))))</f>
        <v/>
      </c>
      <c r="R42" s="16">
        <f>IF(Q42="","",Q42-TODAY())</f>
        <v/>
      </c>
      <c r="S42" s="17">
        <f>IF(A42="","",IF(Q42="","No date entered",IF(R42&lt;0,"Expired",IF(R42&lt;=30,"Expires within 30 days","Current"))))</f>
        <v/>
      </c>
    </row>
    <row r="44" ht="22" customHeight="1">
      <c r="A44" s="18" t="inlineStr">
        <is>
          <t>WHAT NEEDS ATTENTION</t>
        </is>
      </c>
      <c r="B44" s="19" t="n"/>
      <c r="C44" s="19" t="n"/>
      <c r="D44" s="19" t="n"/>
      <c r="E44" s="19" t="n"/>
      <c r="F44" s="19" t="n"/>
      <c r="G44" s="19" t="n"/>
      <c r="H44" s="19" t="n"/>
      <c r="I44" s="19" t="n"/>
      <c r="J44" s="19" t="n"/>
      <c r="K44" s="19" t="n"/>
      <c r="L44" s="19" t="n"/>
      <c r="M44" s="19" t="n"/>
      <c r="N44" s="19" t="n"/>
      <c r="O44" s="19" t="n"/>
      <c r="P44" s="19" t="n"/>
      <c r="Q44" s="19" t="n"/>
      <c r="R44" s="19" t="n"/>
      <c r="S44" s="19" t="n"/>
    </row>
    <row r="45" ht="24" customHeight="1">
      <c r="A45" s="20" t="inlineStr">
        <is>
          <t>Suppliers on the register</t>
        </is>
      </c>
      <c r="E45" s="21">
        <f>COUNTA(A13:A42)</f>
        <v/>
      </c>
      <c r="F45" s="22" t="inlineStr">
        <is>
          <t>One line per supplier.</t>
        </is>
      </c>
    </row>
    <row r="46" ht="24" customHeight="1">
      <c r="A46" s="20" t="inlineStr">
        <is>
          <t>Documents already expired</t>
        </is>
      </c>
      <c r="E46" s="23">
        <f>COUNTIF(S13:S42,"Expired")</f>
        <v/>
      </c>
      <c r="F46" s="22" t="inlineStr">
        <is>
          <t>Ask for the replacement today. An expired affidavit means you cannot claim the recognition on anything you buy from them from now on.</t>
        </is>
      </c>
    </row>
    <row r="47" ht="24" customHeight="1">
      <c r="A47" s="20" t="inlineStr">
        <is>
          <t>Documents expiring within 30 days</t>
        </is>
      </c>
      <c r="E47" s="24">
        <f>COUNTIF(S13:S42,"Expires within 30 days")</f>
        <v/>
      </c>
      <c r="F47" s="22" t="inlineStr">
        <is>
          <t>Ask now. Getting a fresh affidavit commissioned takes a supplier about a week and costs them nothing.</t>
        </is>
      </c>
    </row>
    <row r="48" ht="24" customHeight="1">
      <c r="A48" s="20" t="inlineStr">
        <is>
          <t>Suppliers with no expiry date recorded</t>
        </is>
      </c>
      <c r="E48" s="24">
        <f>COUNTIF(S13:S42,"No date entered")</f>
        <v/>
      </c>
      <c r="F48" s="22" t="inlineStr">
        <is>
          <t>You are not watching these at all. Fill in the two date columns.</t>
        </is>
      </c>
    </row>
    <row r="49" ht="24" customHeight="1">
      <c r="A49" s="20" t="inlineStr">
        <is>
          <t>Suppliers who are not tax compliant</t>
        </is>
      </c>
      <c r="E49" s="23">
        <f>COUNTIF(K13:K42,"Not compliant")</f>
        <v/>
      </c>
      <c r="F49" s="22" t="inlineStr">
        <is>
          <t>Paying a supplier who is not tax compliant is not illegal, but it is a warning sign about how the business is run, and it can matter on a tender.</t>
        </is>
      </c>
    </row>
    <row r="50" ht="24" customHeight="1">
      <c r="A50" s="20" t="inlineStr">
        <is>
          <t>Suppliers with no B-BBEE proof on file</t>
        </is>
      </c>
      <c r="E50" s="24">
        <f>COUNTIF(I13:I42,"Not provided")</f>
        <v/>
      </c>
      <c r="F50" s="22" t="inlineStr">
        <is>
          <t>Every Rand you spend with these suppliers earns you nothing on your own scorecard.</t>
        </is>
      </c>
    </row>
    <row r="51" ht="24" customHeight="1">
      <c r="A51" s="20" t="inlineStr">
        <is>
          <t>Suppliers at Level 1 or Level 2</t>
        </is>
      </c>
      <c r="E51" s="25">
        <f>COUNTIF(H13:H42,"Level 1")+COUNTIF(H13:H42,"Level 2")</f>
        <v/>
      </c>
      <c r="F51" s="22" t="inlineStr">
        <is>
          <t>These are the suppliers that do the most for your own preferential procurement score.</t>
        </is>
      </c>
    </row>
    <row r="53" ht="22" customHeight="1">
      <c r="A53" s="18" t="inlineStr">
        <is>
          <t>WHAT YOUR BUYING IS WORTH ON YOUR OWN SCORECARD</t>
        </is>
      </c>
      <c r="B53" s="19" t="n"/>
      <c r="C53" s="19" t="n"/>
      <c r="D53" s="19" t="n"/>
      <c r="E53" s="19" t="n"/>
      <c r="F53" s="19" t="n"/>
      <c r="G53" s="19" t="n"/>
      <c r="H53" s="19" t="n"/>
      <c r="I53" s="19" t="n"/>
      <c r="J53" s="19" t="n"/>
      <c r="K53" s="19" t="n"/>
      <c r="L53" s="19" t="n"/>
      <c r="M53" s="19" t="n"/>
      <c r="N53" s="19" t="n"/>
      <c r="O53" s="19" t="n"/>
      <c r="P53" s="19" t="n"/>
      <c r="Q53" s="19" t="n"/>
      <c r="R53" s="19" t="n"/>
      <c r="S53" s="19" t="n"/>
    </row>
    <row r="54" ht="26" customHeight="1">
      <c r="A54" s="20" t="inlineStr">
        <is>
          <t>Total spend in the last 12 months, excluding VAT</t>
        </is>
      </c>
      <c r="E54" s="26">
        <f>SUM(M13:M42)</f>
        <v/>
      </c>
      <c r="F54" s="22" t="inlineStr">
        <is>
          <t>Your total measured procurement spend for these suppliers, before VAT. VAT is left out because it was never your money.</t>
        </is>
      </c>
    </row>
    <row r="55" ht="26" customHeight="1">
      <c r="A55" s="20" t="inlineStr">
        <is>
          <t>Total B-BBEE recognised spend</t>
        </is>
      </c>
      <c r="E55" s="27">
        <f>SUM(N13:N42)</f>
        <v/>
      </c>
      <c r="F55" s="22" t="inlineStr">
        <is>
          <t>Each supplier's spend multiplied by their procurement recognition percentage. This is the figure your own scorecard uses, not the raw spend.</t>
        </is>
      </c>
    </row>
    <row r="56" ht="26" customHeight="1">
      <c r="A56" s="20" t="inlineStr">
        <is>
          <t>Recognised spend as a percentage of total spend</t>
        </is>
      </c>
      <c r="E56" s="28">
        <f>IF(SUM(M13:M42)=0,"",SUM(N13:N42)/SUM(M13:M42))</f>
        <v/>
      </c>
      <c r="F56" s="22" t="inlineStr">
        <is>
          <t>The generic scorecard target is 80% of total measured procurement spend for the 5 point sub-element. Above 100% is normal and good, because Level 1 and Level 2 suppliers are recognised at more than what you paid them.</t>
        </is>
      </c>
    </row>
    <row r="57" ht="26" customHeight="1">
      <c r="A57" s="20" t="inlineStr">
        <is>
          <t>Spend with suppliers who have given you no B-BBEE proof</t>
        </is>
      </c>
      <c r="E57" s="29">
        <f>SUMIF(I13:I42,"Not provided",M13:M42)</f>
        <v/>
      </c>
      <c r="F57" s="22" t="inlineStr">
        <is>
          <t>Every Rand here earns you nothing. It is usually the cheapest score you will ever pick up: ask them for the affidavit, which costs them nothing.</t>
        </is>
      </c>
    </row>
    <row r="58" ht="26" customHeight="1">
      <c r="A58" s="20" t="inlineStr">
        <is>
          <t>Spend with suppliers at Level 1 or Level 2</t>
        </is>
      </c>
      <c r="E58" s="27">
        <f>SUMIF(H13:H42,"Level 1",M13:M42)+SUMIF(H13:H42,"Level 2",M13:M42)</f>
        <v/>
      </c>
      <c r="F58" s="22" t="inlineStr">
        <is>
          <t>Recognised at 135% and 125% respectively.</t>
        </is>
      </c>
    </row>
    <row r="60" ht="29" customHeight="1">
      <c r="A60" s="7" t="inlineStr">
        <is>
          <t>Note: keep the documents themselves, not just the dates. Scans are fine, provided the record is complete and unaltered, you can produce it in a form SARS can read, and it is kept in South Africa. Keep supplier records for five years under the Tax Administration Act.</t>
        </is>
      </c>
    </row>
    <row r="61" ht="17.5" customHeight="1">
      <c r="A61" s="30" t="inlineStr">
        <is>
          <t>Important: before you change any supplier's banking details, telephone them on a number you looked up yourself and confirm it with a person you know. Never on the number in the email asking for the change.</t>
        </is>
      </c>
    </row>
    <row r="62" ht="17.5" customHeight="1">
      <c r="A62" s="7" t="inlineStr">
        <is>
          <t>Note: template D5 is the supplier agreement. Put one in place with every supplier you depend on, and attach the price list and the lead times to it.</t>
        </is>
      </c>
    </row>
  </sheetData>
  <mergeCells count="37">
    <mergeCell ref="F57:S57"/>
    <mergeCell ref="A8:S8"/>
    <mergeCell ref="F54:S54"/>
    <mergeCell ref="A53:S53"/>
    <mergeCell ref="A62:S62"/>
    <mergeCell ref="A10:S10"/>
    <mergeCell ref="A58:D58"/>
    <mergeCell ref="M4:S4"/>
    <mergeCell ref="A44:S44"/>
    <mergeCell ref="A48:D48"/>
    <mergeCell ref="F55:S55"/>
    <mergeCell ref="A9:S9"/>
    <mergeCell ref="F51:S51"/>
    <mergeCell ref="A49:D49"/>
    <mergeCell ref="A51:D51"/>
    <mergeCell ref="F45:S45"/>
    <mergeCell ref="F50:S50"/>
    <mergeCell ref="A45:D45"/>
    <mergeCell ref="A60:S60"/>
    <mergeCell ref="M5:S5"/>
    <mergeCell ref="A61:S61"/>
    <mergeCell ref="A1:S1"/>
    <mergeCell ref="F47:S47"/>
    <mergeCell ref="A54:D54"/>
    <mergeCell ref="F46:S46"/>
    <mergeCell ref="A46:D46"/>
    <mergeCell ref="A56:D56"/>
    <mergeCell ref="F56:S56"/>
    <mergeCell ref="F58:S58"/>
    <mergeCell ref="A50:D50"/>
    <mergeCell ref="F48:S48"/>
    <mergeCell ref="A55:D55"/>
    <mergeCell ref="A57:D57"/>
    <mergeCell ref="M6:S6"/>
    <mergeCell ref="A47:D47"/>
    <mergeCell ref="F49:S49"/>
    <mergeCell ref="A2:S2"/>
  </mergeCells>
  <conditionalFormatting sqref="S13:S42">
    <cfRule type="cellIs" priority="1" operator="equal" dxfId="0">
      <formula>"Expired"</formula>
    </cfRule>
    <cfRule type="cellIs" priority="2" operator="equal" dxfId="1">
      <formula>"Expires within 30 days"</formula>
    </cfRule>
    <cfRule type="cellIs" priority="3" operator="equal" dxfId="2">
      <formula>"Current"</formula>
    </cfRule>
    <cfRule type="cellIs" priority="4" operator="equal" dxfId="3">
      <formula>"No date entered"</formula>
    </cfRule>
  </conditionalFormatting>
  <conditionalFormatting sqref="O13:O42">
    <cfRule type="expression" priority="5" dxfId="0">
      <formula>AND($O13&lt;&gt;"",$O13&lt;TODAY())</formula>
    </cfRule>
    <cfRule type="expression" priority="6" dxfId="1">
      <formula>AND($O13&lt;&gt;"",$O13&gt;=TODAY(),$O13-TODAY()&lt;=30)</formula>
    </cfRule>
  </conditionalFormatting>
  <conditionalFormatting sqref="P13:P42">
    <cfRule type="expression" priority="7" dxfId="0">
      <formula>AND($P13&lt;&gt;"",$P13&lt;TODAY())</formula>
    </cfRule>
    <cfRule type="expression" priority="8" dxfId="1">
      <formula>AND($P13&lt;&gt;"",$P13&gt;=TODAY(),$P13-TODAY()&lt;=30)</formula>
    </cfRule>
  </conditionalFormatting>
  <conditionalFormatting sqref="R13:R42">
    <cfRule type="cellIs" priority="9" operator="lessThan" dxfId="0">
      <formula>0</formula>
    </cfRule>
  </conditionalFormatting>
  <conditionalFormatting sqref="K13:K42">
    <cfRule type="cellIs" priority="10" operator="equal" dxfId="0">
      <formula>"Not compliant"</formula>
    </cfRule>
  </conditionalFormatting>
  <conditionalFormatting sqref="A13:A42">
    <cfRule type="expression" priority="11" dxfId="0">
      <formula>$S13="Expired"</formula>
    </cfRule>
  </conditionalFormatting>
  <conditionalFormatting sqref="M13:N42">
    <cfRule type="expression" priority="12" dxfId="1">
      <formula>AND($M13&lt;&gt;"",$I13="Not provided")</formula>
    </cfRule>
  </conditionalFormatting>
  <dataValidations count="4">
    <dataValidation sqref="H13:H42" showDropDown="0" showInputMessage="1" showErrorMessage="1" allowBlank="1" errorTitle="Choose from the list" error="Pick one of the options in the dropdown." promptTitle="Select" prompt="The level on their affidavit or certificate." type="list">
      <formula1>"Level 1,Level 2,Level 3,Level 4,Level 5,Level 6,Level 7,Level 8,Non-compliant,Not provided"</formula1>
    </dataValidation>
    <dataValidation sqref="I13:I42" showDropDown="0" showInputMessage="1" showErrorMessage="1" allowBlank="1" errorTitle="Choose from the list" error="Pick one of the options in the dropdown." promptTitle="Select" prompt="What document you actually hold." type="list">
      <formula1>"Sworn affidavit (EME),Sworn affidavit (51% black owned QSE),CIPC B-BBEE certificate,SANAS verification certificate,Not provided"</formula1>
    </dataValidation>
    <dataValidation sqref="K13:K42" showDropDown="0" showInputMessage="1" showErrorMessage="1" allowBlank="1" errorTitle="Choose from the list" error="Pick one of the options in the dropdown." promptTitle="Select" prompt="What their Tax Compliance Status PIN showed when you last checked." type="list">
      <formula1>"Compliant,Not compliant,Not checked"</formula1>
    </dataValidation>
    <dataValidation sqref="L13:L42" showDropDown="0" showInputMessage="1" showErrorMessage="1" allowBlank="1" errorTitle="Choose from the list" error="Pick one of the options in the dropdown." promptTitle="Select" prompt="How long you have to pay them." type="list">
      <formula1>"Cash on delivery,7 days from invoice,14 days from invoice,30 days from invoice,30 days from statement,60 days from invoice"</formula1>
    </dataValidation>
  </dataValidations>
  <pageMargins left="0.5" right="0.5" top="0.6" bottom="0.6" header="0.5" footer="0.5"/>
  <pageSetup orientation="landscape" paperSize="9" fitToHeight="0" fitToWidth="1"/>
  <headerFooter>
    <oddHeader/>
    <oddFooter>&amp;C&amp;"Arial"&amp;8 &amp;K6B6870Powered by Digitise SA | digitisesa.co.za | Free for South African entrepreneurs&amp;R&amp;"Arial"&amp;8 &amp;K6B6870Page &amp;P of &amp;N</oddFooter>
    <evenHeader/>
    <evenFooter/>
    <firstHeader/>
    <firstFooter/>
  </headerFooter>
</worksheet>
</file>

<file path=xl/worksheets/sheet2.xml><?xml version="1.0" encoding="utf-8"?>
<worksheet xmlns="http://schemas.openxmlformats.org/spreadsheetml/2006/main">
  <sheetPr>
    <tabColor rgb="0021759B"/>
    <outlinePr summaryBelow="1" summaryRight="1"/>
    <pageSetUpPr fitToPage="1"/>
  </sheetPr>
  <dimension ref="A1:F46"/>
  <sheetViews>
    <sheetView showGridLines="0" workbookViewId="0">
      <pane ySplit="9" topLeftCell="A10" activePane="bottomLeft" state="frozen"/>
      <selection pane="bottomLeft" activeCell="A1" sqref="A1"/>
    </sheetView>
  </sheetViews>
  <sheetFormatPr baseColWidth="8" defaultRowHeight="15"/>
  <cols>
    <col width="42" customWidth="1" min="1" max="1"/>
    <col width="14" customWidth="1" min="2" max="2"/>
    <col width="12" customWidth="1" min="3" max="3"/>
    <col width="13" customWidth="1" min="4" max="4"/>
    <col width="46" customWidth="1" min="5" max="5"/>
    <col width="12" customWidth="1" min="6" max="6"/>
  </cols>
  <sheetData>
    <row r="1" ht="26" customHeight="1">
      <c r="A1" s="1" t="inlineStr">
        <is>
          <t>SUPPLIER EVALUATION SCORECARD</t>
        </is>
      </c>
    </row>
    <row r="2" ht="14" customHeight="1">
      <c r="A2" s="2" t="inlineStr">
        <is>
          <t>Score one supplier on eight weighted criteria and get a recommendation you can defend</t>
        </is>
      </c>
    </row>
    <row r="3" ht="4" customHeight="1">
      <c r="A3" s="3" t="n"/>
      <c r="B3" s="3" t="n"/>
      <c r="C3" s="3" t="n"/>
      <c r="D3" s="3" t="n"/>
      <c r="E3" s="3" t="n"/>
      <c r="F3" s="3" t="n"/>
    </row>
    <row r="4" ht="15" customHeight="1">
      <c r="A4" s="4" t="inlineStr">
        <is>
          <t>[YOUR COMPANY NAME]</t>
        </is>
      </c>
      <c r="C4" s="5" t="inlineStr">
        <is>
          <t>[ Insert your logo in the space above ]</t>
        </is>
      </c>
    </row>
    <row r="5" ht="15" customHeight="1">
      <c r="A5" s="6" t="inlineStr">
        <is>
          <t>Reg No: [XXXX/XXXXXX/XX]</t>
        </is>
      </c>
      <c r="C5" s="5" t="inlineStr">
        <is>
          <t>VAT No: [4XXXXXXXXX] (if VAT registered)</t>
        </is>
      </c>
    </row>
    <row r="6" ht="15" customHeight="1">
      <c r="A6" s="6" t="inlineStr">
        <is>
          <t>[email@yourbusiness.co.za]</t>
        </is>
      </c>
      <c r="C6" s="5" t="inlineStr">
        <is>
          <t>[+27 XX XXX XXXX]</t>
        </is>
      </c>
    </row>
    <row r="8" ht="29" customHeight="1">
      <c r="A8" s="7" t="inlineStr">
        <is>
          <t>Note: How to use this sheet: type only in the white cells, which show in blue text. The shaded cells work themselves out, so leave them alone. Notes in grey italic are guidance and can be deleted before you send the document.</t>
        </is>
      </c>
    </row>
    <row r="9" ht="29" customHeight="1">
      <c r="A9" s="7" t="inlineStr">
        <is>
          <t>Note: score each line from 1 to 5 using the guidance on the right. The weight column is yours to change: raise the weight on what actually matters for this purchase, as long as the weights still add up to 100.</t>
        </is>
      </c>
    </row>
    <row r="11" ht="22" customHeight="1">
      <c r="A11" s="18" t="inlineStr">
        <is>
          <t>WHO YOU ARE SCORING</t>
        </is>
      </c>
      <c r="B11" s="19" t="n"/>
      <c r="C11" s="19" t="n"/>
      <c r="D11" s="19" t="n"/>
      <c r="E11" s="19" t="n"/>
      <c r="F11" s="19" t="n"/>
    </row>
    <row r="12" ht="22" customHeight="1">
      <c r="A12" s="20" t="inlineStr">
        <is>
          <t>Supplier being evaluated</t>
        </is>
      </c>
      <c r="B12" s="31" t="n"/>
      <c r="C12" s="32" t="n"/>
      <c r="D12" s="33" t="n"/>
      <c r="E12" s="22" t="inlineStr">
        <is>
          <t>The name exactly as it appears on the Supplier register.</t>
        </is>
      </c>
    </row>
    <row r="13" ht="22" customHeight="1">
      <c r="A13" s="20" t="inlineStr">
        <is>
          <t>What they would supply</t>
        </is>
      </c>
      <c r="B13" s="31" t="n"/>
      <c r="C13" s="32" t="n"/>
      <c r="D13" s="33" t="n"/>
      <c r="E13" s="22" t="inlineStr">
        <is>
          <t>The goods or the service in question.</t>
        </is>
      </c>
    </row>
    <row r="14" ht="22" customHeight="1">
      <c r="A14" s="20" t="inlineStr">
        <is>
          <t>Evaluated by</t>
        </is>
      </c>
      <c r="B14" s="31" t="n"/>
      <c r="C14" s="32" t="n"/>
      <c r="D14" s="33" t="n"/>
      <c r="E14" s="22" t="inlineStr">
        <is>
          <t>Who did the scoring.</t>
        </is>
      </c>
    </row>
    <row r="15" ht="22" customHeight="1">
      <c r="A15" s="20" t="inlineStr">
        <is>
          <t>Date of this evaluation</t>
        </is>
      </c>
      <c r="B15" s="34" t="n"/>
      <c r="C15" s="32" t="n"/>
      <c r="D15" s="33" t="n"/>
      <c r="E15" s="22" t="inlineStr">
        <is>
          <t>Review the score once a year.</t>
        </is>
      </c>
    </row>
    <row r="17" ht="22" customHeight="1">
      <c r="A17" s="18" t="inlineStr">
        <is>
          <t>HOW TO SCORE, 1 TO 5</t>
        </is>
      </c>
      <c r="B17" s="19" t="n"/>
      <c r="C17" s="19" t="n"/>
      <c r="D17" s="19" t="n"/>
      <c r="E17" s="19" t="n"/>
      <c r="F17" s="19" t="n"/>
    </row>
    <row r="18" ht="18" customHeight="1">
      <c r="A18" s="35" t="inlineStr">
        <is>
          <t>5</t>
        </is>
      </c>
      <c r="B18" s="36" t="inlineStr">
        <is>
          <t>Excellent. Nothing to fix.</t>
        </is>
      </c>
      <c r="C18" s="32" t="n"/>
      <c r="D18" s="32" t="n"/>
      <c r="E18" s="32" t="n"/>
      <c r="F18" s="33" t="n"/>
    </row>
    <row r="19" ht="18" customHeight="1">
      <c r="A19" s="35" t="inlineStr">
        <is>
          <t>4</t>
        </is>
      </c>
      <c r="B19" s="36" t="inlineStr">
        <is>
          <t>Good. A small gap you can live with.</t>
        </is>
      </c>
      <c r="C19" s="32" t="n"/>
      <c r="D19" s="32" t="n"/>
      <c r="E19" s="32" t="n"/>
      <c r="F19" s="33" t="n"/>
    </row>
    <row r="20" ht="18" customHeight="1">
      <c r="A20" s="37" t="inlineStr">
        <is>
          <t>3</t>
        </is>
      </c>
      <c r="B20" s="36" t="inlineStr">
        <is>
          <t>Acceptable. Workable, but it needs managing.</t>
        </is>
      </c>
      <c r="C20" s="32" t="n"/>
      <c r="D20" s="32" t="n"/>
      <c r="E20" s="32" t="n"/>
      <c r="F20" s="33" t="n"/>
    </row>
    <row r="21" ht="18" customHeight="1">
      <c r="A21" s="37" t="inlineStr">
        <is>
          <t>2</t>
        </is>
      </c>
      <c r="B21" s="36" t="inlineStr">
        <is>
          <t>Weak. It will cost you time or money.</t>
        </is>
      </c>
      <c r="C21" s="32" t="n"/>
      <c r="D21" s="32" t="n"/>
      <c r="E21" s="32" t="n"/>
      <c r="F21" s="33" t="n"/>
    </row>
    <row r="22" ht="18" customHeight="1">
      <c r="A22" s="38" t="inlineStr">
        <is>
          <t>1</t>
        </is>
      </c>
      <c r="B22" s="36" t="inlineStr">
        <is>
          <t>Poor, or you have no evidence either way.</t>
        </is>
      </c>
      <c r="C22" s="32" t="n"/>
      <c r="D22" s="32" t="n"/>
      <c r="E22" s="32" t="n"/>
      <c r="F22" s="33" t="n"/>
    </row>
    <row r="24" ht="22" customHeight="1">
      <c r="A24" s="18" t="inlineStr">
        <is>
          <t>THE CRITERIA</t>
        </is>
      </c>
      <c r="B24" s="19" t="n"/>
      <c r="C24" s="19" t="n"/>
      <c r="D24" s="19" t="n"/>
      <c r="E24" s="19" t="n"/>
      <c r="F24" s="19" t="n"/>
    </row>
    <row r="25" ht="34" customHeight="1">
      <c r="A25" s="8" t="inlineStr">
        <is>
          <t>CRITERION</t>
        </is>
      </c>
      <c r="B25" s="8" t="inlineStr">
        <is>
          <t>WEIGHT</t>
        </is>
      </c>
      <c r="C25" s="8" t="inlineStr">
        <is>
          <t>YOUR SCORE, 1 TO 5</t>
        </is>
      </c>
      <c r="D25" s="8" t="inlineStr">
        <is>
          <t>WEIGHTED SCORE</t>
        </is>
      </c>
      <c r="E25" s="8" t="inlineStr">
        <is>
          <t>WHAT A 5 LOOKS LIKE</t>
        </is>
      </c>
      <c r="F25" s="33" t="n"/>
    </row>
    <row r="26" ht="55" customHeight="1">
      <c r="A26" s="39" t="inlineStr">
        <is>
          <t>Price and total cost</t>
        </is>
      </c>
      <c r="B26" s="40" t="n">
        <v>20</v>
      </c>
      <c r="C26" s="41" t="n"/>
      <c r="D26" s="42">
        <f>IF(C26="","",B26*C26/5)</f>
        <v/>
      </c>
      <c r="E26" s="36" t="inlineStr">
        <is>
          <t>The lowest total cost of getting the goods into your business: unit price, delivery, minimum order quantity, and how long you get to pay. The cheapest unit price is not always the lowest cost.</t>
        </is>
      </c>
      <c r="F26" s="33" t="n"/>
    </row>
    <row r="27" ht="43.5" customHeight="1">
      <c r="A27" s="39" t="inlineStr">
        <is>
          <t>Quality and consistency</t>
        </is>
      </c>
      <c r="B27" s="40" t="n">
        <v>20</v>
      </c>
      <c r="C27" s="41" t="n"/>
      <c r="D27" s="42">
        <f>IF(C27="","",B27*C27/5)</f>
        <v/>
      </c>
      <c r="E27" s="36" t="inlineStr">
        <is>
          <t>It is right every time and you never have to check it. Count how many of the last ten deliveries you had to reject, rework or send back.</t>
        </is>
      </c>
      <c r="F27" s="33" t="n"/>
    </row>
    <row r="28" ht="32" customHeight="1">
      <c r="A28" s="39" t="inlineStr">
        <is>
          <t>Reliability and on time delivery</t>
        </is>
      </c>
      <c r="B28" s="40" t="n">
        <v>15</v>
      </c>
      <c r="C28" s="41" t="n"/>
      <c r="D28" s="42">
        <f>IF(C28="","",B28*C28/5)</f>
        <v/>
      </c>
      <c r="E28" s="36" t="inlineStr">
        <is>
          <t>It arrives on the day promised, every time. Again, count the last ten deliveries, do not go on feeling.</t>
        </is>
      </c>
      <c r="F28" s="33" t="n"/>
    </row>
    <row r="29" ht="32" customHeight="1">
      <c r="A29" s="39" t="inlineStr">
        <is>
          <t>Capacity to supply your volumes</t>
        </is>
      </c>
      <c r="B29" s="40" t="n">
        <v>10</v>
      </c>
      <c r="C29" s="41" t="n"/>
      <c r="D29" s="42">
        <f>IF(C29="","",B29*C29/5)</f>
        <v/>
      </c>
      <c r="E29" s="36" t="inlineStr">
        <is>
          <t>They can carry your busiest month without notice, and they have a plan for when their own supply fails.</t>
        </is>
      </c>
      <c r="F29" s="33" t="n"/>
    </row>
    <row r="30" ht="43.5" customHeight="1">
      <c r="A30" s="39" t="inlineStr">
        <is>
          <t>Service and communication</t>
        </is>
      </c>
      <c r="B30" s="40" t="n">
        <v>10</v>
      </c>
      <c r="C30" s="41" t="n"/>
      <c r="D30" s="42">
        <f>IF(C30="","",B30*C30/5)</f>
        <v/>
      </c>
      <c r="E30" s="36" t="inlineStr">
        <is>
          <t>They answer. They tell you before there is a problem rather than after. One named person owns your account and you have their mobile number.</t>
        </is>
      </c>
      <c r="F30" s="33" t="n"/>
    </row>
    <row r="31" ht="55" customHeight="1">
      <c r="A31" s="39" t="inlineStr">
        <is>
          <t>Compliance documents in place</t>
        </is>
      </c>
      <c r="B31" s="40" t="n">
        <v>10</v>
      </c>
      <c r="C31" s="41" t="n"/>
      <c r="D31" s="42">
        <f>IF(C31="","",B31*C31/5)</f>
        <v/>
      </c>
      <c r="E31" s="36" t="inlineStr">
        <is>
          <t>CIPC registration, a VAT number where they charge VAT, a live tax compliance status, a current B-BBEE affidavit or certificate, and insurance where they come onto your site. All on file and all in date.</t>
        </is>
      </c>
      <c r="F31" s="33" t="n"/>
    </row>
    <row r="32" ht="55" customHeight="1">
      <c r="A32" s="39" t="inlineStr">
        <is>
          <t>B-BBEE contribution</t>
        </is>
      </c>
      <c r="B32" s="40" t="n">
        <v>10</v>
      </c>
      <c r="C32" s="41" t="n"/>
      <c r="D32" s="42">
        <f>IF(C32="","",B32*C32/5)</f>
        <v/>
      </c>
      <c r="E32" s="36" t="inlineStr">
        <is>
          <t>A Level 1 or Level 2 with proof you hold. This is the criterion that feeds your own preferential procurement score, and for an EME or a 51% black owned QSE the proof costs them nothing.</t>
        </is>
      </c>
      <c r="F32" s="33" t="n"/>
    </row>
    <row r="33" ht="55" customHeight="1">
      <c r="A33" s="39" t="inlineStr">
        <is>
          <t>Financial stability</t>
        </is>
      </c>
      <c r="B33" s="40" t="n">
        <v>5</v>
      </c>
      <c r="C33" s="41" t="n"/>
      <c r="D33" s="42">
        <f>IF(C33="","",B33*C33/5)</f>
        <v/>
      </c>
      <c r="E33" s="36" t="inlineStr">
        <is>
          <t>They have been trading for years, they pay their own suppliers, and they are not going to disappear in the middle of your order. Ask for trade references and actually telephone them.</t>
        </is>
      </c>
      <c r="F33" s="33" t="n"/>
    </row>
    <row r="34" ht="24" customHeight="1">
      <c r="A34" s="43" t="inlineStr">
        <is>
          <t>TOTAL</t>
        </is>
      </c>
      <c r="B34" s="44">
        <f>SUM(B26:B33)</f>
        <v/>
      </c>
      <c r="C34" s="45" t="n"/>
      <c r="D34" s="46">
        <f>SUM(D26:D33)</f>
        <v/>
      </c>
      <c r="E34" s="47" t="inlineStr">
        <is>
          <t>Weights must add up to 100, and the total score is out of 100</t>
        </is>
      </c>
      <c r="F34" s="48" t="n"/>
    </row>
    <row r="36" ht="22" customHeight="1">
      <c r="A36" s="18" t="inlineStr">
        <is>
          <t>THE RESULT</t>
        </is>
      </c>
      <c r="B36" s="19" t="n"/>
      <c r="C36" s="19" t="n"/>
      <c r="D36" s="19" t="n"/>
      <c r="E36" s="19" t="n"/>
      <c r="F36" s="19" t="n"/>
    </row>
    <row r="37" ht="26" customHeight="1">
      <c r="A37" s="20" t="inlineStr">
        <is>
          <t>Total weighted score out of 100</t>
        </is>
      </c>
      <c r="B37" s="49">
        <f>INDEX(D:D,34)</f>
        <v/>
      </c>
      <c r="C37" s="32" t="n"/>
      <c r="D37" s="33" t="n"/>
      <c r="E37" s="22" t="inlineStr">
        <is>
          <t>Every criterion scored, weighted, and added up.</t>
        </is>
      </c>
    </row>
    <row r="38" ht="26" customHeight="1">
      <c r="A38" s="20" t="inlineStr">
        <is>
          <t>Criteria you have not scored yet</t>
        </is>
      </c>
      <c r="B38" s="24">
        <f>8-COUNT(C26:C33)</f>
        <v/>
      </c>
      <c r="C38" s="32" t="n"/>
      <c r="D38" s="33" t="n"/>
      <c r="E38" s="22" t="inlineStr">
        <is>
          <t>The score is not meaningful until this is zero.</t>
        </is>
      </c>
    </row>
    <row r="39" ht="36" customHeight="1">
      <c r="A39" s="20" t="inlineStr">
        <is>
          <t>Do the weights add up to 100?</t>
        </is>
      </c>
      <c r="B39" s="50">
        <f>IF(INDEX(B:B,34)=100,"Yes","No, fix the weights")</f>
        <v/>
      </c>
      <c r="C39" s="32" t="n"/>
      <c r="D39" s="33" t="n"/>
      <c r="E39" s="22" t="inlineStr">
        <is>
          <t>Change the weights to suit the purchase, but keep the total at 100 so the score stays out of 100.</t>
        </is>
      </c>
    </row>
    <row r="40" ht="36" customHeight="1">
      <c r="A40" s="20" t="inlineStr">
        <is>
          <t>Recommendation</t>
        </is>
      </c>
      <c r="B40" s="51">
        <f>IF(INDEX(D:D,34)=0,"Score the criteria first",INDEX(INDEX('B-BBEE and documents'!B:B,61):INDEX('B-BBEE and documents'!B:B,64),MATCH(INDEX(D:D,34),INDEX('B-BBEE and documents'!A:A,61):INDEX('B-BBEE and documents'!A:A,64),1)))</f>
        <v/>
      </c>
      <c r="C40" s="32" t="n"/>
      <c r="D40" s="33" t="n"/>
      <c r="E40" s="22" t="inlineStr">
        <is>
          <t>Read off the recommendation bands on the reference sheet.</t>
        </is>
      </c>
    </row>
    <row r="41" ht="36" customHeight="1">
      <c r="A41" s="20" t="inlineStr">
        <is>
          <t>What to do about it</t>
        </is>
      </c>
      <c r="B41" s="52">
        <f>IF(INDEX(D:D,34)=0,"",INDEX(INDEX('B-BBEE and documents'!C:C,61):INDEX('B-BBEE and documents'!C:C,64),MATCH(INDEX(D:D,34),INDEX('B-BBEE and documents'!A:A,61):INDEX('B-BBEE and documents'!A:A,64),1)))</f>
        <v/>
      </c>
      <c r="C41" s="32" t="n"/>
      <c r="D41" s="32" t="n"/>
      <c r="E41" s="32" t="n"/>
      <c r="F41" s="33" t="n"/>
    </row>
    <row r="42" ht="36" customHeight="1">
      <c r="A42" s="20" t="inlineStr">
        <is>
          <t>Weakest criterion</t>
        </is>
      </c>
      <c r="B42" s="53">
        <f>IF(COUNT(C26:C33)=0,"",INDEX(A26:A33,MATCH(MIN(C26:C33),C26:C33,0)))</f>
        <v/>
      </c>
      <c r="C42" s="32" t="n"/>
      <c r="D42" s="33" t="n"/>
      <c r="E42" s="22" t="inlineStr">
        <is>
          <t>The first criterion with the lowest score. Fix this one, or write it into the agreement as a condition.</t>
        </is>
      </c>
    </row>
    <row r="44" ht="29" customHeight="1">
      <c r="A44" s="7" t="inlineStr">
        <is>
          <t>Note: a score is an argument, not an answer. Write down why you gave a 2 where you gave one, so that in a year's time you can see whether the supplier fixed it.</t>
        </is>
      </c>
    </row>
    <row r="45" ht="29" customHeight="1">
      <c r="A45" s="7" t="inlineStr">
        <is>
          <t>Note: score the supplier you already use as well, not just the new one. Most small businesses discover that the supplier they have been loyal to for years scores in the fifties.</t>
        </is>
      </c>
    </row>
    <row r="46" ht="29" customHeight="1">
      <c r="A46" s="7" t="inlineStr">
        <is>
          <t>Note: once you appoint, put a signed agreement in place. Template D5 is the supplier agreement, and it is where the price, the lead time, the quality standard and the exit go.</t>
        </is>
      </c>
    </row>
  </sheetData>
  <mergeCells count="48">
    <mergeCell ref="E12:F12"/>
    <mergeCell ref="B42:D42"/>
    <mergeCell ref="B14:D14"/>
    <mergeCell ref="A46:F46"/>
    <mergeCell ref="E33:F33"/>
    <mergeCell ref="E42:F42"/>
    <mergeCell ref="B13:D13"/>
    <mergeCell ref="E14:F14"/>
    <mergeCell ref="B22:F22"/>
    <mergeCell ref="E39:F39"/>
    <mergeCell ref="B18:F18"/>
    <mergeCell ref="B38:D38"/>
    <mergeCell ref="B21:F21"/>
    <mergeCell ref="A2:F2"/>
    <mergeCell ref="B37:D37"/>
    <mergeCell ref="E38:F38"/>
    <mergeCell ref="E29:F29"/>
    <mergeCell ref="C6:F6"/>
    <mergeCell ref="A8:F8"/>
    <mergeCell ref="E28:F28"/>
    <mergeCell ref="B40:D40"/>
    <mergeCell ref="E13:F13"/>
    <mergeCell ref="A17:F17"/>
    <mergeCell ref="B15:D15"/>
    <mergeCell ref="C5:F5"/>
    <mergeCell ref="E40:F40"/>
    <mergeCell ref="E31:F31"/>
    <mergeCell ref="E34:F34"/>
    <mergeCell ref="E30:F30"/>
    <mergeCell ref="E15:F15"/>
    <mergeCell ref="C4:F4"/>
    <mergeCell ref="A44:F44"/>
    <mergeCell ref="A9:F9"/>
    <mergeCell ref="B19:F19"/>
    <mergeCell ref="E27:F27"/>
    <mergeCell ref="E26:F26"/>
    <mergeCell ref="A24:F24"/>
    <mergeCell ref="A11:F11"/>
    <mergeCell ref="E32:F32"/>
    <mergeCell ref="B20:F20"/>
    <mergeCell ref="E25:F25"/>
    <mergeCell ref="A36:F36"/>
    <mergeCell ref="A1:F1"/>
    <mergeCell ref="A45:F45"/>
    <mergeCell ref="E37:F37"/>
    <mergeCell ref="B12:D12"/>
    <mergeCell ref="B39:D39"/>
    <mergeCell ref="B41:F41"/>
  </mergeCells>
  <conditionalFormatting sqref="C26:C33">
    <cfRule type="cellIs" priority="1" operator="lessThanOrEqual" dxfId="4">
      <formula>2</formula>
    </cfRule>
    <cfRule type="cellIs" priority="2" operator="greaterThanOrEqual" dxfId="5">
      <formula>4</formula>
    </cfRule>
  </conditionalFormatting>
  <conditionalFormatting sqref="A26:A33">
    <cfRule type="expression" priority="3" dxfId="6">
      <formula>AND($C26&lt;&gt;"",$C26&lt;=2)</formula>
    </cfRule>
  </conditionalFormatting>
  <dataValidations count="1">
    <dataValidation sqref="C26:C33" showDropDown="0" showInputMessage="1" showErrorMessage="1" allowBlank="1" errorTitle="Choose from the list" error="Pick one of the options in the dropdown." promptTitle="Select" prompt="1 is poor, 5 is excellent." type="list">
      <formula1>"1,2,3,4,5"</formula1>
    </dataValidation>
  </dataValidations>
  <pageMargins left="0.5" right="0.5" top="0.6" bottom="0.6" header="0.5" footer="0.5"/>
  <pageSetup orientation="portrait" paperSize="9" fitToHeight="0" fitToWidth="1"/>
  <headerFooter>
    <oddHeader/>
    <oddFooter>&amp;C&amp;"Arial"&amp;8 &amp;K6B6870Powered by Digitise SA | digitisesa.co.za | Free for South African entrepreneurs&amp;R&amp;"Arial"&amp;8 &amp;K6B6870Page &amp;P of &amp;N</oddFooter>
    <evenHeader/>
    <evenFooter/>
    <firstHeader/>
    <firstFooter/>
  </headerFooter>
</worksheet>
</file>

<file path=xl/worksheets/sheet3.xml><?xml version="1.0" encoding="utf-8"?>
<worksheet xmlns="http://schemas.openxmlformats.org/spreadsheetml/2006/main">
  <sheetPr>
    <tabColor rgb="0021759B"/>
    <outlinePr summaryBelow="1" summaryRight="1"/>
    <pageSetUpPr fitToPage="1"/>
  </sheetPr>
  <dimension ref="A1:H29"/>
  <sheetViews>
    <sheetView showGridLines="0" workbookViewId="0">
      <pane ySplit="9" topLeftCell="A10" activePane="bottomLeft" state="frozen"/>
      <selection pane="bottomLeft" activeCell="A1" sqref="A1"/>
    </sheetView>
  </sheetViews>
  <sheetFormatPr baseColWidth="8" defaultRowHeight="15"/>
  <cols>
    <col width="42" customWidth="1" min="1" max="1"/>
    <col width="9" customWidth="1" min="2" max="2"/>
    <col width="13" customWidth="1" min="3" max="3"/>
    <col width="13" customWidth="1" min="4" max="4"/>
    <col width="13" customWidth="1" min="5" max="5"/>
    <col width="13" customWidth="1" min="6" max="6"/>
    <col width="13" customWidth="1" min="7" max="7"/>
    <col width="30" customWidth="1" min="8" max="8"/>
  </cols>
  <sheetData>
    <row r="1" ht="26" customHeight="1">
      <c r="A1" s="1" t="inlineStr">
        <is>
          <t>COMPARING UP TO FIVE SUPPLIERS</t>
        </is>
      </c>
    </row>
    <row r="2" ht="14" customHeight="1">
      <c r="A2" s="2" t="inlineStr">
        <is>
          <t>The same criteria and the same weights, applied to everyone you are considering</t>
        </is>
      </c>
    </row>
    <row r="3" ht="4" customHeight="1">
      <c r="A3" s="3" t="n"/>
      <c r="B3" s="3" t="n"/>
      <c r="C3" s="3" t="n"/>
      <c r="D3" s="3" t="n"/>
      <c r="E3" s="3" t="n"/>
      <c r="F3" s="3" t="n"/>
      <c r="G3" s="3" t="n"/>
      <c r="H3" s="3" t="n"/>
    </row>
    <row r="4" ht="15" customHeight="1">
      <c r="A4" s="4" t="inlineStr">
        <is>
          <t>[YOUR COMPANY NAME]</t>
        </is>
      </c>
      <c r="D4" s="5" t="inlineStr">
        <is>
          <t>[ Insert your logo in the space above ]</t>
        </is>
      </c>
    </row>
    <row r="5" ht="15" customHeight="1">
      <c r="A5" s="6" t="inlineStr">
        <is>
          <t>Reg No: [XXXX/XXXXXX/XX]</t>
        </is>
      </c>
      <c r="D5" s="5" t="inlineStr">
        <is>
          <t>VAT No: [4XXXXXXXXX] (if VAT registered)</t>
        </is>
      </c>
    </row>
    <row r="6" ht="15" customHeight="1">
      <c r="A6" s="6" t="inlineStr">
        <is>
          <t>[email@yourbusiness.co.za]</t>
        </is>
      </c>
      <c r="D6" s="5" t="inlineStr">
        <is>
          <t>[+27 XX XXX XXXX]</t>
        </is>
      </c>
    </row>
    <row r="8" ht="29" customHeight="1">
      <c r="A8" s="7" t="inlineStr">
        <is>
          <t>Note: How to use this sheet: type only in the white cells, which show in blue text. The shaded cells work themselves out, so leave them alone. Notes in grey italic are guidance and can be deleted before you send the document.</t>
        </is>
      </c>
    </row>
    <row r="9" ht="29" customHeight="1">
      <c r="A9" s="7" t="inlineStr">
        <is>
          <t>Note: the criteria and the weights are pulled from the Scorecard sheet, so everybody is judged on the same basis. Change a weight there and this sheet follows. You type only the supplier names and the scores.</t>
        </is>
      </c>
    </row>
    <row r="11" ht="22" customHeight="1">
      <c r="A11" s="18" t="inlineStr">
        <is>
          <t>WHO YOU ARE COMPARING</t>
        </is>
      </c>
      <c r="B11" s="19" t="n"/>
      <c r="C11" s="19" t="n"/>
      <c r="D11" s="19" t="n"/>
      <c r="E11" s="19" t="n"/>
      <c r="F11" s="19" t="n"/>
      <c r="G11" s="19" t="n"/>
      <c r="H11" s="19" t="n"/>
    </row>
    <row r="12" ht="32" customHeight="1">
      <c r="A12" s="20" t="inlineStr">
        <is>
          <t>Supplier name</t>
        </is>
      </c>
      <c r="B12" s="54" t="inlineStr">
        <is>
          <t>Weight</t>
        </is>
      </c>
      <c r="C12" s="55" t="n"/>
      <c r="D12" s="55" t="n"/>
      <c r="E12" s="55" t="n"/>
      <c r="F12" s="55" t="n"/>
      <c r="G12" s="55" t="n"/>
      <c r="H12" s="22" t="inlineStr">
        <is>
          <t>Type the five names here</t>
        </is>
      </c>
    </row>
    <row r="13" ht="26" customHeight="1">
      <c r="A13" s="8" t="inlineStr">
        <is>
          <t>CRITERION</t>
        </is>
      </c>
      <c r="B13" s="8" t="inlineStr">
        <is>
          <t>WEIGHT</t>
        </is>
      </c>
      <c r="C13" s="8" t="inlineStr">
        <is>
          <t>SCORE 1</t>
        </is>
      </c>
      <c r="D13" s="8" t="inlineStr">
        <is>
          <t>SCORE 2</t>
        </is>
      </c>
      <c r="E13" s="8" t="inlineStr">
        <is>
          <t>SCORE 3</t>
        </is>
      </c>
      <c r="F13" s="8" t="inlineStr">
        <is>
          <t>SCORE 4</t>
        </is>
      </c>
      <c r="G13" s="8" t="inlineStr">
        <is>
          <t>SCORE 5</t>
        </is>
      </c>
      <c r="H13" s="8" t="inlineStr">
        <is>
          <t>NOTES</t>
        </is>
      </c>
    </row>
    <row r="14" ht="22" customHeight="1">
      <c r="A14" s="56">
        <f>INDEX('Scorecard'!A:A,26)</f>
        <v/>
      </c>
      <c r="B14" s="16">
        <f>INDEX('Scorecard'!B:B,26)</f>
        <v/>
      </c>
      <c r="C14" s="41" t="n"/>
      <c r="D14" s="41" t="n"/>
      <c r="E14" s="41" t="n"/>
      <c r="F14" s="41" t="n"/>
      <c r="G14" s="41" t="n"/>
      <c r="H14" s="57" t="n"/>
    </row>
    <row r="15" ht="22" customHeight="1">
      <c r="A15" s="56">
        <f>INDEX('Scorecard'!A:A,27)</f>
        <v/>
      </c>
      <c r="B15" s="16">
        <f>INDEX('Scorecard'!B:B,27)</f>
        <v/>
      </c>
      <c r="C15" s="41" t="n"/>
      <c r="D15" s="41" t="n"/>
      <c r="E15" s="41" t="n"/>
      <c r="F15" s="41" t="n"/>
      <c r="G15" s="41" t="n"/>
      <c r="H15" s="57" t="n"/>
    </row>
    <row r="16" ht="22" customHeight="1">
      <c r="A16" s="56">
        <f>INDEX('Scorecard'!A:A,28)</f>
        <v/>
      </c>
      <c r="B16" s="16">
        <f>INDEX('Scorecard'!B:B,28)</f>
        <v/>
      </c>
      <c r="C16" s="41" t="n"/>
      <c r="D16" s="41" t="n"/>
      <c r="E16" s="41" t="n"/>
      <c r="F16" s="41" t="n"/>
      <c r="G16" s="41" t="n"/>
      <c r="H16" s="57" t="n"/>
    </row>
    <row r="17" ht="22" customHeight="1">
      <c r="A17" s="56">
        <f>INDEX('Scorecard'!A:A,29)</f>
        <v/>
      </c>
      <c r="B17" s="16">
        <f>INDEX('Scorecard'!B:B,29)</f>
        <v/>
      </c>
      <c r="C17" s="41" t="n"/>
      <c r="D17" s="41" t="n"/>
      <c r="E17" s="41" t="n"/>
      <c r="F17" s="41" t="n"/>
      <c r="G17" s="41" t="n"/>
      <c r="H17" s="57" t="n"/>
    </row>
    <row r="18" ht="22" customHeight="1">
      <c r="A18" s="56">
        <f>INDEX('Scorecard'!A:A,30)</f>
        <v/>
      </c>
      <c r="B18" s="16">
        <f>INDEX('Scorecard'!B:B,30)</f>
        <v/>
      </c>
      <c r="C18" s="41" t="n"/>
      <c r="D18" s="41" t="n"/>
      <c r="E18" s="41" t="n"/>
      <c r="F18" s="41" t="n"/>
      <c r="G18" s="41" t="n"/>
      <c r="H18" s="57" t="n"/>
    </row>
    <row r="19" ht="22" customHeight="1">
      <c r="A19" s="56">
        <f>INDEX('Scorecard'!A:A,31)</f>
        <v/>
      </c>
      <c r="B19" s="16">
        <f>INDEX('Scorecard'!B:B,31)</f>
        <v/>
      </c>
      <c r="C19" s="41" t="n"/>
      <c r="D19" s="41" t="n"/>
      <c r="E19" s="41" t="n"/>
      <c r="F19" s="41" t="n"/>
      <c r="G19" s="41" t="n"/>
      <c r="H19" s="57" t="n"/>
    </row>
    <row r="20" ht="22" customHeight="1">
      <c r="A20" s="56">
        <f>INDEX('Scorecard'!A:A,32)</f>
        <v/>
      </c>
      <c r="B20" s="16">
        <f>INDEX('Scorecard'!B:B,32)</f>
        <v/>
      </c>
      <c r="C20" s="41" t="n"/>
      <c r="D20" s="41" t="n"/>
      <c r="E20" s="41" t="n"/>
      <c r="F20" s="41" t="n"/>
      <c r="G20" s="41" t="n"/>
      <c r="H20" s="57" t="n"/>
    </row>
    <row r="21" ht="22" customHeight="1">
      <c r="A21" s="56">
        <f>INDEX('Scorecard'!A:A,33)</f>
        <v/>
      </c>
      <c r="B21" s="16">
        <f>INDEX('Scorecard'!B:B,33)</f>
        <v/>
      </c>
      <c r="C21" s="41" t="n"/>
      <c r="D21" s="41" t="n"/>
      <c r="E21" s="41" t="n"/>
      <c r="F21" s="41" t="n"/>
      <c r="G21" s="41" t="n"/>
      <c r="H21" s="57" t="n"/>
    </row>
    <row r="22" ht="24" customHeight="1">
      <c r="A22" s="43" t="inlineStr">
        <is>
          <t>WEIGHTED SCORE OUT OF 100</t>
        </is>
      </c>
      <c r="B22" s="58">
        <f>SUM(B14:B21)</f>
        <v/>
      </c>
      <c r="C22" s="46">
        <f>SUMPRODUCT(B14:B21,C14:C21)/5</f>
        <v/>
      </c>
      <c r="D22" s="46">
        <f>SUMPRODUCT(B14:B21,D14:D21)/5</f>
        <v/>
      </c>
      <c r="E22" s="46">
        <f>SUMPRODUCT(B14:B21,E14:E21)/5</f>
        <v/>
      </c>
      <c r="F22" s="46">
        <f>SUMPRODUCT(B14:B21,F14:F21)/5</f>
        <v/>
      </c>
      <c r="G22" s="46">
        <f>SUMPRODUCT(B14:B21,G14:G21)/5</f>
        <v/>
      </c>
      <c r="H22" s="47" t="inlineStr">
        <is>
          <t>Each column scored on the same weights</t>
        </is>
      </c>
    </row>
    <row r="23" ht="30" customHeight="1">
      <c r="A23" s="20" t="inlineStr">
        <is>
          <t>Recommendation</t>
        </is>
      </c>
      <c r="C23" s="59">
        <f>IF(C22=0,"",INDEX(INDEX('B-BBEE and documents'!B:B,61):INDEX('B-BBEE and documents'!B:B,64),MATCH(C22,INDEX('B-BBEE and documents'!A:A,61):INDEX('B-BBEE and documents'!A:A,64),1)))</f>
        <v/>
      </c>
      <c r="D23" s="59">
        <f>IF(D22=0,"",INDEX(INDEX('B-BBEE and documents'!B:B,61):INDEX('B-BBEE and documents'!B:B,64),MATCH(D22,INDEX('B-BBEE and documents'!A:A,61):INDEX('B-BBEE and documents'!A:A,64),1)))</f>
        <v/>
      </c>
      <c r="E23" s="59">
        <f>IF(E22=0,"",INDEX(INDEX('B-BBEE and documents'!B:B,61):INDEX('B-BBEE and documents'!B:B,64),MATCH(E22,INDEX('B-BBEE and documents'!A:A,61):INDEX('B-BBEE and documents'!A:A,64),1)))</f>
        <v/>
      </c>
      <c r="F23" s="59">
        <f>IF(F22=0,"",INDEX(INDEX('B-BBEE and documents'!B:B,61):INDEX('B-BBEE and documents'!B:B,64),MATCH(F22,INDEX('B-BBEE and documents'!A:A,61):INDEX('B-BBEE and documents'!A:A,64),1)))</f>
        <v/>
      </c>
      <c r="G23" s="59">
        <f>IF(G22=0,"",INDEX(INDEX('B-BBEE and documents'!B:B,61):INDEX('B-BBEE and documents'!B:B,64),MATCH(G22,INDEX('B-BBEE and documents'!A:A,61):INDEX('B-BBEE and documents'!A:A,64),1)))</f>
        <v/>
      </c>
      <c r="H23" s="22" t="inlineStr">
        <is>
          <t>Read off the same bands the Scorecard uses</t>
        </is>
      </c>
    </row>
    <row r="24" ht="28" customHeight="1">
      <c r="A24" s="20" t="inlineStr">
        <is>
          <t>Highest scoring supplier</t>
        </is>
      </c>
      <c r="C24" s="60">
        <f>IF(MAX(C22:G22)=0,"Score the suppliers first",IFERROR(INDEX(C12:G12,MATCH(MAX(C22:G22),C22:G22,0)),"Name the suppliers above"))</f>
        <v/>
      </c>
      <c r="D24" s="32" t="n"/>
      <c r="E24" s="32" t="n"/>
      <c r="F24" s="32" t="n"/>
      <c r="G24" s="33" t="n"/>
      <c r="H24" s="22" t="inlineStr">
        <is>
          <t>On the numbers alone</t>
        </is>
      </c>
    </row>
    <row r="26" ht="29" customHeight="1">
      <c r="A26" s="7" t="inlineStr">
        <is>
          <t>Note: the highest score is a starting point, not a decision. A supplier who scores two points lower but is a 51% black owned EME may be worth more to you once your own preferential procurement score is counted, and a supplier who scores highest on price but a 2 on reliability will cost you more than the price difference.</t>
        </is>
      </c>
    </row>
    <row r="27" ht="17.5" customHeight="1">
      <c r="A27" s="7" t="inlineStr">
        <is>
          <t>Note: leave a column blank if you are comparing fewer than five suppliers. A blank column simply scores zero and drops out of the comparison.</t>
        </is>
      </c>
    </row>
    <row r="28" ht="17.5" customHeight="1">
      <c r="A28" s="7" t="inlineStr">
        <is>
          <t>Note: keep the losing quotations on file. If you are ever asked why you appointed a supplier, this sheet and those quotations are the answer.</t>
        </is>
      </c>
    </row>
    <row r="29" ht="29" customHeight="1">
      <c r="A29" s="7" t="inlineStr">
        <is>
          <t>Note: rates, thresholds and fees quoted in this template were correct on 09 August 2026. Confirm the current figures on sars.gov.za, cipc.co.za or labour.gov.za before you rely on them.</t>
        </is>
      </c>
    </row>
  </sheetData>
  <mergeCells count="15">
    <mergeCell ref="A9:H9"/>
    <mergeCell ref="A24:B24"/>
    <mergeCell ref="A26:H26"/>
    <mergeCell ref="D6:H6"/>
    <mergeCell ref="A29:H29"/>
    <mergeCell ref="C24:G24"/>
    <mergeCell ref="A2:H2"/>
    <mergeCell ref="A23:B23"/>
    <mergeCell ref="A28:H28"/>
    <mergeCell ref="D5:H5"/>
    <mergeCell ref="A11:H11"/>
    <mergeCell ref="A1:H1"/>
    <mergeCell ref="D4:H4"/>
    <mergeCell ref="A27:H27"/>
    <mergeCell ref="A8:H8"/>
  </mergeCells>
  <conditionalFormatting sqref="C14:C21">
    <cfRule type="cellIs" priority="1" operator="lessThanOrEqual" dxfId="4">
      <formula>2</formula>
    </cfRule>
    <cfRule type="cellIs" priority="2" operator="greaterThanOrEqual" dxfId="5">
      <formula>4</formula>
    </cfRule>
  </conditionalFormatting>
  <conditionalFormatting sqref="D14:D21">
    <cfRule type="cellIs" priority="3" operator="lessThanOrEqual" dxfId="4">
      <formula>2</formula>
    </cfRule>
    <cfRule type="cellIs" priority="4" operator="greaterThanOrEqual" dxfId="5">
      <formula>4</formula>
    </cfRule>
  </conditionalFormatting>
  <conditionalFormatting sqref="E14:E21">
    <cfRule type="cellIs" priority="5" operator="lessThanOrEqual" dxfId="4">
      <formula>2</formula>
    </cfRule>
    <cfRule type="cellIs" priority="6" operator="greaterThanOrEqual" dxfId="5">
      <formula>4</formula>
    </cfRule>
  </conditionalFormatting>
  <conditionalFormatting sqref="F14:F21">
    <cfRule type="cellIs" priority="7" operator="lessThanOrEqual" dxfId="4">
      <formula>2</formula>
    </cfRule>
    <cfRule type="cellIs" priority="8" operator="greaterThanOrEqual" dxfId="5">
      <formula>4</formula>
    </cfRule>
  </conditionalFormatting>
  <conditionalFormatting sqref="G14:G21">
    <cfRule type="cellIs" priority="9" operator="lessThanOrEqual" dxfId="4">
      <formula>2</formula>
    </cfRule>
    <cfRule type="cellIs" priority="10" operator="greaterThanOrEqual" dxfId="5">
      <formula>4</formula>
    </cfRule>
  </conditionalFormatting>
  <dataValidations count="5">
    <dataValidation sqref="C14:C21" showDropDown="0" showInputMessage="1" showErrorMessage="1" allowBlank="1" errorTitle="Choose from the list" error="Pick one of the options in the dropdown." promptTitle="Select" prompt="1 is poor, 5 is excellent." type="list">
      <formula1>"1,2,3,4,5"</formula1>
    </dataValidation>
    <dataValidation sqref="D14:D21" showDropDown="0" showInputMessage="1" showErrorMessage="1" allowBlank="1" errorTitle="Choose from the list" error="Pick one of the options in the dropdown." promptTitle="Select" prompt="1 is poor, 5 is excellent." type="list">
      <formula1>"1,2,3,4,5"</formula1>
    </dataValidation>
    <dataValidation sqref="E14:E21" showDropDown="0" showInputMessage="1" showErrorMessage="1" allowBlank="1" errorTitle="Choose from the list" error="Pick one of the options in the dropdown." promptTitle="Select" prompt="1 is poor, 5 is excellent." type="list">
      <formula1>"1,2,3,4,5"</formula1>
    </dataValidation>
    <dataValidation sqref="F14:F21" showDropDown="0" showInputMessage="1" showErrorMessage="1" allowBlank="1" errorTitle="Choose from the list" error="Pick one of the options in the dropdown." promptTitle="Select" prompt="1 is poor, 5 is excellent." type="list">
      <formula1>"1,2,3,4,5"</formula1>
    </dataValidation>
    <dataValidation sqref="G14:G21" showDropDown="0" showInputMessage="1" showErrorMessage="1" allowBlank="1" errorTitle="Choose from the list" error="Pick one of the options in the dropdown." promptTitle="Select" prompt="1 is poor, 5 is excellent." type="list">
      <formula1>"1,2,3,4,5"</formula1>
    </dataValidation>
  </dataValidations>
  <pageMargins left="0.5" right="0.5" top="0.6" bottom="0.6" header="0.5" footer="0.5"/>
  <pageSetup orientation="landscape" paperSize="9" fitToHeight="0" fitToWidth="1"/>
  <headerFooter>
    <oddHeader/>
    <oddFooter>&amp;C&amp;"Arial"&amp;8 &amp;K6B6870Powered by Digitise SA | digitisesa.co.za | Free for South African entrepreneurs&amp;R&amp;"Arial"&amp;8 &amp;K6B6870Page &amp;P of &amp;N</oddFooter>
    <evenHeader/>
    <evenFooter/>
    <firstHeader/>
    <firstFooter/>
  </headerFooter>
</worksheet>
</file>

<file path=xl/worksheets/sheet4.xml><?xml version="1.0" encoding="utf-8"?>
<worksheet xmlns="http://schemas.openxmlformats.org/spreadsheetml/2006/main">
  <sheetPr>
    <tabColor rgb="00191C4A"/>
    <outlinePr summaryBelow="1" summaryRight="1"/>
    <pageSetUpPr fitToPage="1"/>
  </sheetPr>
  <dimension ref="A1:F68"/>
  <sheetViews>
    <sheetView showGridLines="0" workbookViewId="0">
      <pane ySplit="8" topLeftCell="A9" activePane="bottomLeft" state="frozen"/>
      <selection pane="bottomLeft" activeCell="A1" sqref="A1"/>
    </sheetView>
  </sheetViews>
  <sheetFormatPr baseColWidth="8" defaultRowHeight="15"/>
  <cols>
    <col width="34" customWidth="1" min="1" max="1"/>
    <col width="30" customWidth="1" min="2" max="2"/>
    <col width="14" customWidth="1" min="3" max="3"/>
    <col width="18" customWidth="1" min="4" max="4"/>
    <col width="24" customWidth="1" min="5" max="5"/>
    <col width="40" customWidth="1" min="6" max="6"/>
  </cols>
  <sheetData>
    <row r="1" ht="26" customHeight="1">
      <c r="A1" s="1" t="inlineStr">
        <is>
          <t>YOUR SUPPLIER'S B-BBEE STATUS, AND THE DOCUMENTS TO COLLECT</t>
        </is>
      </c>
    </row>
    <row r="2" ht="14" customHeight="1">
      <c r="A2" s="2" t="inlineStr">
        <is>
          <t>Why it matters to you as the buyer, and what to ask every new supplier for</t>
        </is>
      </c>
    </row>
    <row r="3" ht="4" customHeight="1">
      <c r="A3" s="3" t="n"/>
      <c r="B3" s="3" t="n"/>
      <c r="C3" s="3" t="n"/>
      <c r="D3" s="3" t="n"/>
      <c r="E3" s="3" t="n"/>
      <c r="F3" s="3" t="n"/>
    </row>
    <row r="4" ht="15" customHeight="1">
      <c r="A4" s="4" t="inlineStr">
        <is>
          <t>[YOUR COMPANY NAME]</t>
        </is>
      </c>
      <c r="C4" s="5" t="inlineStr">
        <is>
          <t>[ Insert your logo in the space above ]</t>
        </is>
      </c>
    </row>
    <row r="5" ht="15" customHeight="1">
      <c r="A5" s="6" t="inlineStr">
        <is>
          <t>Reg No: [XXXX/XXXXXX/XX]</t>
        </is>
      </c>
      <c r="C5" s="5" t="inlineStr">
        <is>
          <t>VAT No: [4XXXXXXXXX] (if VAT registered)</t>
        </is>
      </c>
    </row>
    <row r="6" ht="15" customHeight="1">
      <c r="A6" s="6" t="inlineStr">
        <is>
          <t>[email@yourbusiness.co.za]</t>
        </is>
      </c>
      <c r="C6" s="5" t="inlineStr">
        <is>
          <t>[+27 XX XXX XXXX]</t>
        </is>
      </c>
    </row>
    <row r="8" ht="29" customHeight="1">
      <c r="A8" s="7" t="inlineStr">
        <is>
          <t>Note: How to use this sheet: type only in the white cells, which show in blue text. The shaded cells work themselves out, so leave them alone. Notes in grey italic are guidance and can be deleted before you send the document.</t>
        </is>
      </c>
    </row>
    <row r="10" ht="22" customHeight="1">
      <c r="A10" s="18" t="inlineStr">
        <is>
          <t>B-BBEE STATUS LEVELS AND THE PROCUREMENT RECOGNITION PERCENTAGE</t>
        </is>
      </c>
      <c r="B10" s="19" t="n"/>
      <c r="C10" s="19" t="n"/>
      <c r="D10" s="19" t="n"/>
      <c r="E10" s="19" t="n"/>
      <c r="F10" s="19" t="n"/>
    </row>
    <row r="11" ht="34" customHeight="1">
      <c r="A11" s="8" t="inlineStr">
        <is>
          <t>B-BBEE STATUS</t>
        </is>
      </c>
      <c r="B11" s="8" t="inlineStr">
        <is>
          <t>POINTS ON THE GENERIC SCORECARD</t>
        </is>
      </c>
      <c r="C11" s="8" t="inlineStr">
        <is>
          <t>PROCUREMENT RECOGNITION PERCENTAGE</t>
        </is>
      </c>
      <c r="D11" s="8" t="inlineStr">
        <is>
          <t>WHAT THAT MEANS FOR YOU AS THE BUYER</t>
        </is>
      </c>
      <c r="E11" s="32" t="n"/>
      <c r="F11" s="33" t="n"/>
    </row>
    <row r="12" ht="32" customHeight="1">
      <c r="A12" s="61" t="inlineStr">
        <is>
          <t>Level 1</t>
        </is>
      </c>
      <c r="B12" s="36" t="inlineStr">
        <is>
          <t>100 or more</t>
        </is>
      </c>
      <c r="C12" s="62" t="n">
        <v>1.35</v>
      </c>
      <c r="D12" s="36" t="inlineStr">
        <is>
          <t>For every R 100 you spend with them you may claim R 135 of B-BBEE procurement spend on your own scorecard.</t>
        </is>
      </c>
      <c r="E12" s="32" t="n"/>
      <c r="F12" s="33" t="n"/>
    </row>
    <row r="13" ht="22" customHeight="1">
      <c r="A13" s="61" t="inlineStr">
        <is>
          <t>Level 2</t>
        </is>
      </c>
      <c r="B13" s="36" t="inlineStr">
        <is>
          <t>95 or more but under 100</t>
        </is>
      </c>
      <c r="C13" s="62" t="n">
        <v>1.25</v>
      </c>
      <c r="D13" s="36" t="inlineStr">
        <is>
          <t>R 125 for every R 100 spent.</t>
        </is>
      </c>
      <c r="E13" s="32" t="n"/>
      <c r="F13" s="33" t="n"/>
    </row>
    <row r="14" ht="22" customHeight="1">
      <c r="A14" s="61" t="inlineStr">
        <is>
          <t>Level 3</t>
        </is>
      </c>
      <c r="B14" s="36" t="inlineStr">
        <is>
          <t>90 or more but under 95</t>
        </is>
      </c>
      <c r="C14" s="62" t="n">
        <v>1.1</v>
      </c>
      <c r="D14" s="36" t="inlineStr">
        <is>
          <t>R 110 for every R 100 spent.</t>
        </is>
      </c>
      <c r="E14" s="32" t="n"/>
      <c r="F14" s="33" t="n"/>
    </row>
    <row r="15" ht="22" customHeight="1">
      <c r="A15" s="61" t="inlineStr">
        <is>
          <t>Level 4</t>
        </is>
      </c>
      <c r="B15" s="36" t="inlineStr">
        <is>
          <t>80 or more but under 90</t>
        </is>
      </c>
      <c r="C15" s="62" t="n">
        <v>1</v>
      </c>
      <c r="D15" s="36" t="inlineStr">
        <is>
          <t>R 100 for every R 100 spent.</t>
        </is>
      </c>
      <c r="E15" s="32" t="n"/>
      <c r="F15" s="33" t="n"/>
    </row>
    <row r="16" ht="22" customHeight="1">
      <c r="A16" s="61" t="inlineStr">
        <is>
          <t>Level 5</t>
        </is>
      </c>
      <c r="B16" s="36" t="inlineStr">
        <is>
          <t>75 or more but under 80</t>
        </is>
      </c>
      <c r="C16" s="62" t="n">
        <v>0.8</v>
      </c>
      <c r="D16" s="36" t="inlineStr">
        <is>
          <t>R 80 for every R 100 spent.</t>
        </is>
      </c>
      <c r="E16" s="32" t="n"/>
      <c r="F16" s="33" t="n"/>
    </row>
    <row r="17" ht="22" customHeight="1">
      <c r="A17" s="61" t="inlineStr">
        <is>
          <t>Level 6</t>
        </is>
      </c>
      <c r="B17" s="36" t="inlineStr">
        <is>
          <t>70 or more but under 75</t>
        </is>
      </c>
      <c r="C17" s="62" t="n">
        <v>0.6</v>
      </c>
      <c r="D17" s="36" t="inlineStr">
        <is>
          <t>R 60 for every R 100 spent.</t>
        </is>
      </c>
      <c r="E17" s="32" t="n"/>
      <c r="F17" s="33" t="n"/>
    </row>
    <row r="18" ht="22" customHeight="1">
      <c r="A18" s="61" t="inlineStr">
        <is>
          <t>Level 7</t>
        </is>
      </c>
      <c r="B18" s="36" t="inlineStr">
        <is>
          <t>55 or more but under 70</t>
        </is>
      </c>
      <c r="C18" s="62" t="n">
        <v>0.5</v>
      </c>
      <c r="D18" s="36" t="inlineStr">
        <is>
          <t>R 50 for every R 100 spent.</t>
        </is>
      </c>
      <c r="E18" s="32" t="n"/>
      <c r="F18" s="33" t="n"/>
    </row>
    <row r="19" ht="22" customHeight="1">
      <c r="A19" s="61" t="inlineStr">
        <is>
          <t>Level 8</t>
        </is>
      </c>
      <c r="B19" s="36" t="inlineStr">
        <is>
          <t>40 or more but under 55</t>
        </is>
      </c>
      <c r="C19" s="62" t="n">
        <v>0.1</v>
      </c>
      <c r="D19" s="36" t="inlineStr">
        <is>
          <t>R 10 for every R 100 spent.</t>
        </is>
      </c>
      <c r="E19" s="32" t="n"/>
      <c r="F19" s="33" t="n"/>
    </row>
    <row r="20" ht="22" customHeight="1">
      <c r="A20" s="61" t="inlineStr">
        <is>
          <t>Non-compliant</t>
        </is>
      </c>
      <c r="B20" s="36" t="inlineStr">
        <is>
          <t>Under 40</t>
        </is>
      </c>
      <c r="C20" s="62" t="n">
        <v>0</v>
      </c>
      <c r="D20" s="36" t="inlineStr">
        <is>
          <t>Nothing. Spending with them earns you no recognition at all.</t>
        </is>
      </c>
      <c r="E20" s="32" t="n"/>
      <c r="F20" s="33" t="n"/>
    </row>
    <row r="21" ht="32" customHeight="1">
      <c r="A21" s="61" t="inlineStr">
        <is>
          <t>Not provided</t>
        </is>
      </c>
      <c r="B21" s="36" t="inlineStr">
        <is>
          <t>Not measured or not supplied</t>
        </is>
      </c>
      <c r="C21" s="62" t="n">
        <v>0</v>
      </c>
      <c r="D21" s="36" t="inlineStr">
        <is>
          <t>Treat it as nothing until they give you an affidavit or a certificate. You cannot claim recognition you cannot prove.</t>
        </is>
      </c>
      <c r="E21" s="32" t="n"/>
      <c r="F21" s="33" t="n"/>
    </row>
    <row r="23" ht="40.5" customHeight="1">
      <c r="A23" s="30" t="inlineStr">
        <is>
          <t>Important: the procurement recognition percentage is not a score and it is not a number of points. It is what you, the buyer, may claim of your spend with that supplier when you work out your own preferential procurement score. The maximum on the generic scorecard is 109 points, so a claim that "Level 1 needs 135 points" is wrong: Level 1 needs 100 points, and 135% is the recognition percentage.</t>
        </is>
      </c>
    </row>
    <row r="24" ht="17.5" customHeight="1">
      <c r="A24" s="7" t="inlineStr">
        <is>
          <t>Note: the percentages in the third column are in editable cells. The Supplier register reads them, so if the Codes change you change them here once.</t>
        </is>
      </c>
    </row>
    <row r="26" ht="22" customHeight="1">
      <c r="A26" s="18" t="inlineStr">
        <is>
          <t>WHY YOUR SUPPLIER'S B-BBEE STATUS MATTERS TO YOU</t>
        </is>
      </c>
      <c r="B26" s="19" t="n"/>
      <c r="C26" s="19" t="n"/>
      <c r="D26" s="19" t="n"/>
      <c r="E26" s="19" t="n"/>
      <c r="F26" s="19" t="n"/>
    </row>
    <row r="27" ht="32" customHeight="1">
      <c r="A27" s="63" t="inlineStr">
        <is>
          <t>Your suppliers are worth 25 points on your own scorecard</t>
        </is>
      </c>
      <c r="B27" s="36" t="inlineStr">
        <is>
          <t>Preferential procurement is worth 25 of the 40 points in Enterprise and Supplier Development, which is the largest single element on the generic scorecard. Those points are earned entirely by who you buy from.</t>
        </is>
      </c>
      <c r="C27" s="32" t="n"/>
      <c r="D27" s="32" t="n"/>
      <c r="E27" s="32" t="n"/>
      <c r="F27" s="33" t="n"/>
    </row>
    <row r="28" ht="43.5" customHeight="1">
      <c r="A28" s="63" t="inlineStr">
        <is>
          <t>Five separate sub-targets, and small suppliers score best</t>
        </is>
      </c>
      <c r="B28" s="36" t="inlineStr">
        <is>
          <t>5 points for spend with all Empowering Suppliers at 80% of your total measured procurement spend, 3 points for spend with QSEs at a 15% target, 4 points for spend with EMEs at a 15% target, 9 points for spend with suppliers that are at least 51% black owned at a 40% target, and 4 points for spend with suppliers that are at least 30% black women owned at a 12% target.</t>
        </is>
      </c>
      <c r="C28" s="32" t="n"/>
      <c r="D28" s="32" t="n"/>
      <c r="E28" s="32" t="n"/>
      <c r="F28" s="33" t="n"/>
    </row>
    <row r="29" ht="32" customHeight="1">
      <c r="A29" s="63" t="inlineStr">
        <is>
          <t>The 9 point sub-target is the one to plan around</t>
        </is>
      </c>
      <c r="B29" s="36" t="inlineStr">
        <is>
          <t>Spend with suppliers that are at least 51% black owned carries 9 of the 25 points. Moving one significant line of spend to a 51% black owned EME or QSE usually moves your score more than anything else you can do this year.</t>
        </is>
      </c>
      <c r="C29" s="32" t="n"/>
      <c r="D29" s="32" t="n"/>
      <c r="E29" s="32" t="n"/>
      <c r="F29" s="33" t="n"/>
    </row>
    <row r="30" ht="43.5" customHeight="1">
      <c r="A30" s="63" t="inlineStr">
        <is>
          <t>Enterprise and Supplier Development is a priority element</t>
        </is>
      </c>
      <c r="B30" s="36" t="inlineStr">
        <is>
          <t>Each of its three sub-elements carries a 40% sub-minimum for a generic enterprise. Miss one and your whole B-BBEE level drops by one, whatever your points say. A measured QSE must meet Ownership plus one of Skills Development or Enterprise and Supplier Development, not all three.</t>
        </is>
      </c>
      <c r="C30" s="32" t="n"/>
      <c r="D30" s="32" t="n"/>
      <c r="E30" s="32" t="n"/>
      <c r="F30" s="33" t="n"/>
    </row>
    <row r="31" ht="43.5" customHeight="1">
      <c r="A31" s="63" t="inlineStr">
        <is>
          <t>If you are an EME yourself, none of this measures you</t>
        </is>
      </c>
      <c r="B31" s="36" t="inlineStr">
        <is>
          <t>An enterprise with total revenue of R 10 million or less is exempt from measurement and is automatically Level 4, even at 0% black ownership. You still want your suppliers' affidavits on file, because your customers will ask for yours and because you may not be an EME forever.</t>
        </is>
      </c>
      <c r="C31" s="32" t="n"/>
      <c r="D31" s="32" t="n"/>
      <c r="E31" s="32" t="n"/>
      <c r="F31" s="33" t="n"/>
    </row>
    <row r="32" ht="43.5" customHeight="1">
      <c r="A32" s="63" t="inlineStr">
        <is>
          <t>Government tenders work differently</t>
        </is>
      </c>
      <c r="B32" s="36" t="inlineStr">
        <is>
          <t>Price preference points on an organ of state tender are set under the Preferential Procurement Regulations, 2022. Since 16 January 2023 an organ of state sets its own specific goals rather than fixed B-BBEE preference points. Do not assume your level converts into tender points.</t>
        </is>
      </c>
      <c r="C32" s="32" t="n"/>
      <c r="D32" s="32" t="n"/>
      <c r="E32" s="32" t="n"/>
      <c r="F32" s="33" t="n"/>
    </row>
    <row r="34" ht="22" customHeight="1">
      <c r="A34" s="18" t="inlineStr">
        <is>
          <t>HOW A SMALL SUPPLIER PROVES ITS STATUS, AT NO COST</t>
        </is>
      </c>
      <c r="B34" s="19" t="n"/>
      <c r="C34" s="19" t="n"/>
      <c r="D34" s="19" t="n"/>
      <c r="E34" s="19" t="n"/>
      <c r="F34" s="19" t="n"/>
    </row>
    <row r="35" ht="43.5" customHeight="1">
      <c r="A35" s="63" t="inlineStr">
        <is>
          <t>An EME, whatever its ownership</t>
        </is>
      </c>
      <c r="B35" s="36" t="inlineStr">
        <is>
          <t>Total revenue of R 10 million or less. A sworn affidavit before a Commissioner of Oaths, or the free B-BBEE certificate CIPC generates. No verification agency and no cost. An EME is automatically Level 4 even at 0% black ownership, Level 2 from 51% to 99.99% black owned, and Level 1 only at 100% black owned.</t>
        </is>
      </c>
      <c r="C35" s="32" t="n"/>
      <c r="D35" s="32" t="n"/>
      <c r="E35" s="32" t="n"/>
      <c r="F35" s="33" t="n"/>
    </row>
    <row r="36" ht="32" customHeight="1">
      <c r="A36" s="63" t="inlineStr">
        <is>
          <t>A QSE that is 51% or more black owned</t>
        </is>
      </c>
      <c r="B36" s="36" t="inlineStr">
        <is>
          <t>Total revenue above R 10 million and under R 50 million. A sworn affidavit is enough. Automatic Level 2 from 51% to 99.99%, and automatic Level 1 at 100%.</t>
        </is>
      </c>
      <c r="C36" s="32" t="n"/>
      <c r="D36" s="32" t="n"/>
      <c r="E36" s="32" t="n"/>
      <c r="F36" s="33" t="n"/>
    </row>
    <row r="37" ht="43.5" customHeight="1">
      <c r="A37" s="63" t="inlineStr">
        <is>
          <t>A QSE that is under 51% black owned</t>
        </is>
      </c>
      <c r="B37" s="36" t="inlineStr">
        <is>
          <t>No automatic level. It must be measured on the QSE scorecard, on all five elements, and verified by a SANAS accredited verification agency. The old rule that a QSE needed only four of five elements was repealed by the Amended Codes, gazetted 11 October 2013 and effective 1 May 2015.</t>
        </is>
      </c>
      <c r="C37" s="32" t="n"/>
      <c r="D37" s="32" t="n"/>
      <c r="E37" s="32" t="n"/>
      <c r="F37" s="33" t="n"/>
    </row>
    <row r="38" ht="32" customHeight="1">
      <c r="A38" s="63" t="inlineStr">
        <is>
          <t>A generic enterprise, above R 50 million</t>
        </is>
      </c>
      <c r="B38" s="36" t="inlineStr">
        <is>
          <t>A verification certificate from a SANAS accredited verification agency. Nothing else will do.</t>
        </is>
      </c>
      <c r="C38" s="32" t="n"/>
      <c r="D38" s="32" t="n"/>
      <c r="E38" s="32" t="n"/>
      <c r="F38" s="33" t="n"/>
    </row>
    <row r="39" ht="55" customHeight="1">
      <c r="A39" s="63" t="inlineStr">
        <is>
          <t>What makes an affidavit valid</t>
        </is>
      </c>
      <c r="B39" s="36" t="inlineStr">
        <is>
          <t>It is valid for 12 months from the date it is commissioned, and it cannot be renewed: a fresh one is signed each year, normally after the supplier's financial year end. It must be signed in wet ink, not electronically, and the Commissioner of Oaths may not be an employee, director, member or ex officio officer of that same business. The deponent's date and the Commissioner's date must match.</t>
        </is>
      </c>
      <c r="C39" s="32" t="n"/>
      <c r="D39" s="32" t="n"/>
      <c r="E39" s="32" t="n"/>
      <c r="F39" s="33" t="n"/>
    </row>
    <row r="40" ht="43.5" customHeight="1">
      <c r="A40" s="63" t="inlineStr">
        <is>
          <t>What to check when it arrives</t>
        </is>
      </c>
      <c r="B40" s="36" t="inlineStr">
        <is>
          <t>The enterprise name and registration number match CIPC, the total revenue stated is for the latest completed financial year and not a projection, one single B-BBEE level is stated, and the date is inside 12 months. Diarise the expiry in the Supplier register.</t>
        </is>
      </c>
      <c r="C40" s="32" t="n"/>
      <c r="D40" s="32" t="n"/>
      <c r="E40" s="32" t="n"/>
      <c r="F40" s="33" t="n"/>
    </row>
    <row r="42" ht="22" customHeight="1">
      <c r="A42" s="18" t="inlineStr">
        <is>
          <t>DOCUMENTS TO COLLECT FROM EVERY NEW SUPPLIER</t>
        </is>
      </c>
      <c r="B42" s="19" t="n"/>
      <c r="C42" s="19" t="n"/>
      <c r="D42" s="19" t="n"/>
      <c r="E42" s="19" t="n"/>
      <c r="F42" s="19" t="n"/>
    </row>
    <row r="43" ht="17.5" customHeight="1">
      <c r="A43" s="7" t="inlineStr">
        <is>
          <t>Note: work down this list before the first order, not after the first problem. Tick each one off and diarise the ones that expire.</t>
        </is>
      </c>
    </row>
    <row r="44" ht="30" customHeight="1">
      <c r="A44" s="8" t="inlineStr">
        <is>
          <t>DOCUMENT</t>
        </is>
      </c>
      <c r="B44" s="8" t="inlineStr">
        <is>
          <t>WHY YOU WANT IT</t>
        </is>
      </c>
      <c r="C44" s="8" t="inlineStr">
        <is>
          <t>HAVE YOU GOT IT?</t>
        </is>
      </c>
      <c r="D44" s="8" t="inlineStr">
        <is>
          <t>HOW OFTEN TO REFRESH IT</t>
        </is>
      </c>
      <c r="E44" s="32" t="n"/>
      <c r="F44" s="33" t="n"/>
    </row>
    <row r="45" ht="66.5" customHeight="1">
      <c r="A45" s="63" t="inlineStr">
        <is>
          <t>CIPC registration document, the CoR 14.3 or the BizPortal certificate</t>
        </is>
      </c>
      <c r="B45" s="36" t="inlineStr">
        <is>
          <t>Proves the business exists, and gives you the registration number and the directors. Check the name on the invoice is the same name.</t>
        </is>
      </c>
      <c r="C45" s="64" t="n"/>
      <c r="D45" s="65" t="inlineStr">
        <is>
          <t>Once, and again if they change their name, their directors or their ownership</t>
        </is>
      </c>
      <c r="E45" s="32" t="n"/>
      <c r="F45" s="33" t="n"/>
    </row>
    <row r="46" ht="43.5" customHeight="1">
      <c r="A46" s="63" t="inlineStr">
        <is>
          <t>Certified copy of the identity document of an owner or a director</t>
        </is>
      </c>
      <c r="B46" s="36" t="inlineStr">
        <is>
          <t>You know who you are actually dealing with when something goes wrong.</t>
        </is>
      </c>
      <c r="C46" s="64" t="n"/>
      <c r="D46" s="65" t="inlineStr">
        <is>
          <t>Once</t>
        </is>
      </c>
      <c r="E46" s="32" t="n"/>
      <c r="F46" s="33" t="n"/>
    </row>
    <row r="47" ht="66.5" customHeight="1">
      <c r="A47" s="63" t="inlineStr">
        <is>
          <t>VAT registration document, where they charge VAT</t>
        </is>
      </c>
      <c r="B47" s="36" t="inlineStr">
        <is>
          <t>You may only claim input VAT on a valid tax invoice from a registered vendor. Check the VAT number appears on their invoices.</t>
        </is>
      </c>
      <c r="C47" s="64" t="n"/>
      <c r="D47" s="65" t="inlineStr">
        <is>
          <t>Once, and check the number on every invoice</t>
        </is>
      </c>
      <c r="E47" s="32" t="n"/>
      <c r="F47" s="33" t="n"/>
    </row>
    <row r="48" ht="55" customHeight="1">
      <c r="A48" s="63" t="inlineStr">
        <is>
          <t>Tax Compliance Status PIN</t>
        </is>
      </c>
      <c r="B48" s="36" t="inlineStr">
        <is>
          <t>It lets you check their status live on eFiling. The paper tax clearance certificate no longer exists.</t>
        </is>
      </c>
      <c r="C48" s="64" t="n"/>
      <c r="D48" s="65" t="inlineStr">
        <is>
          <t>At onboarding, then re-check at least every three months and before any large order</t>
        </is>
      </c>
      <c r="E48" s="32" t="n"/>
      <c r="F48" s="33" t="n"/>
    </row>
    <row r="49" ht="43.5" customHeight="1">
      <c r="A49" s="63" t="inlineStr">
        <is>
          <t>B-BBEE sworn affidavit or verification certificate</t>
        </is>
      </c>
      <c r="B49" s="36" t="inlineStr">
        <is>
          <t>Without it you cannot claim any recognition for the money you spend with them.</t>
        </is>
      </c>
      <c r="C49" s="64" t="n"/>
      <c r="D49" s="65" t="inlineStr">
        <is>
          <t>Every 12 months. An affidavit expires 12 months after it is commissioned</t>
        </is>
      </c>
      <c r="E49" s="32" t="n"/>
      <c r="F49" s="33" t="n"/>
    </row>
    <row r="50" ht="89.5" customHeight="1">
      <c r="A50" s="63" t="inlineStr">
        <is>
          <t>Banking details on the supplier's own letterhead</t>
        </is>
      </c>
      <c r="B50" s="36" t="inlineStr">
        <is>
          <t>Then telephone them on a number you looked up yourself, not the number on the letter, and confirm the account. Bank detail fraud by email is the most common way a small business loses a large payment.</t>
        </is>
      </c>
      <c r="C50" s="64" t="n"/>
      <c r="D50" s="65" t="inlineStr">
        <is>
          <t>At onboarding, and again on every change, without exception</t>
        </is>
      </c>
      <c r="E50" s="32" t="n"/>
      <c r="F50" s="33" t="n"/>
    </row>
    <row r="51" ht="43.5" customHeight="1">
      <c r="A51" s="63" t="inlineStr">
        <is>
          <t>Proof of business address, such as a utility account or a lease</t>
        </is>
      </c>
      <c r="B51" s="36" t="inlineStr">
        <is>
          <t>A supplier you cannot find is a supplier you cannot hold to anything.</t>
        </is>
      </c>
      <c r="C51" s="64" t="n"/>
      <c r="D51" s="65" t="inlineStr">
        <is>
          <t>Once</t>
        </is>
      </c>
      <c r="E51" s="32" t="n"/>
      <c r="F51" s="33" t="n"/>
    </row>
    <row r="52" ht="55" customHeight="1">
      <c r="A52" s="63" t="inlineStr">
        <is>
          <t>Public liability insurance certificate, where they work on your premises</t>
        </is>
      </c>
      <c r="B52" s="36" t="inlineStr">
        <is>
          <t>If their work injures somebody or damages property on your site, you want their cover to answer, not yours.</t>
        </is>
      </c>
      <c r="C52" s="64" t="n"/>
      <c r="D52" s="65" t="inlineStr">
        <is>
          <t>Every year, and check the sum insured</t>
        </is>
      </c>
      <c r="E52" s="32" t="n"/>
      <c r="F52" s="33" t="n"/>
    </row>
    <row r="53" ht="55" customHeight="1">
      <c r="A53" s="63" t="inlineStr">
        <is>
          <t>Letter of good standing from the Compensation Fund</t>
        </is>
      </c>
      <c r="B53" s="36" t="inlineStr">
        <is>
          <t>Where they bring their own staff onto your site. It confirms they are registered for COIDA and their assessment is paid.</t>
        </is>
      </c>
      <c r="C53" s="64" t="n"/>
      <c r="D53" s="65" t="inlineStr">
        <is>
          <t>Every year</t>
        </is>
      </c>
      <c r="E53" s="32" t="n"/>
      <c r="F53" s="33" t="n"/>
    </row>
    <row r="54" ht="66.5" customHeight="1">
      <c r="A54" s="63" t="inlineStr">
        <is>
          <t>A signed supplier agreement</t>
        </is>
      </c>
      <c r="B54" s="36" t="inlineStr">
        <is>
          <t>Price, lead time, quality standard, what happens when they are late, and how either of you gets out. Template D5 is the supplier agreement.</t>
        </is>
      </c>
      <c r="C54" s="64" t="n"/>
      <c r="D54" s="65" t="inlineStr">
        <is>
          <t>Once, then review it when prices or volumes change materially</t>
        </is>
      </c>
      <c r="E54" s="32" t="n"/>
      <c r="F54" s="33" t="n"/>
    </row>
    <row r="55" ht="43.5" customHeight="1">
      <c r="A55" s="63" t="inlineStr">
        <is>
          <t>Their standard terms, price list, lead times and minimum order quantity</t>
        </is>
      </c>
      <c r="B55" s="36" t="inlineStr">
        <is>
          <t>So that you are comparing like with like when you score them on the Scorecard sheet.</t>
        </is>
      </c>
      <c r="C55" s="64" t="n"/>
      <c r="D55" s="65" t="inlineStr">
        <is>
          <t>Every year, or whenever they change their prices</t>
        </is>
      </c>
      <c r="E55" s="32" t="n"/>
      <c r="F55" s="33" t="n"/>
    </row>
    <row r="57" ht="24" customHeight="1">
      <c r="A57" s="20" t="inlineStr">
        <is>
          <t>Documents still outstanding</t>
        </is>
      </c>
      <c r="C57" s="23">
        <f>COUNTIF(C45:C55,"No")</f>
        <v/>
      </c>
      <c r="D57" s="22" t="inlineStr">
        <is>
          <t>Do not place the first order until this is zero, or until you have written down why an item does not apply.</t>
        </is>
      </c>
    </row>
    <row r="59" ht="22" customHeight="1">
      <c r="A59" s="18" t="inlineStr">
        <is>
          <t>RECOMMENDATION BANDS USED BY THE SCORECARD SHEET</t>
        </is>
      </c>
      <c r="B59" s="19" t="n"/>
      <c r="C59" s="19" t="n"/>
      <c r="D59" s="19" t="n"/>
      <c r="E59" s="19" t="n"/>
      <c r="F59" s="19" t="n"/>
    </row>
    <row r="60" ht="26" customHeight="1">
      <c r="A60" s="8" t="inlineStr">
        <is>
          <t>SCORE FROM</t>
        </is>
      </c>
      <c r="B60" s="8" t="inlineStr">
        <is>
          <t>RECOMMENDATION</t>
        </is>
      </c>
      <c r="C60" s="8" t="inlineStr">
        <is>
          <t>WHAT TO DO ABOUT IT</t>
        </is>
      </c>
      <c r="D60" s="32" t="n"/>
      <c r="E60" s="32" t="n"/>
      <c r="F60" s="33" t="n"/>
    </row>
    <row r="61" ht="32" customHeight="1">
      <c r="A61" s="40" t="n">
        <v>0</v>
      </c>
      <c r="B61" s="39" t="inlineStr">
        <is>
          <t>Do not appoint</t>
        </is>
      </c>
      <c r="C61" s="36" t="inlineStr">
        <is>
          <t>Under 55 out of 100. Something important is missing. Find another supplier, or write down exactly what has to change before you look at them again.</t>
        </is>
      </c>
      <c r="D61" s="32" t="n"/>
      <c r="E61" s="32" t="n"/>
      <c r="F61" s="33" t="n"/>
    </row>
    <row r="62" ht="32" customHeight="1">
      <c r="A62" s="40" t="n">
        <v>55</v>
      </c>
      <c r="B62" s="39" t="inlineStr">
        <is>
          <t>Use with caution, and find a second source</t>
        </is>
      </c>
      <c r="C62" s="36" t="inlineStr">
        <is>
          <t>55 to 69. They can do the work but you should not depend on them alone. Keep an alternative supplier priced and ready.</t>
        </is>
      </c>
      <c r="D62" s="32" t="n"/>
      <c r="E62" s="32" t="n"/>
      <c r="F62" s="33" t="n"/>
    </row>
    <row r="63" ht="32" customHeight="1">
      <c r="A63" s="40" t="n">
        <v>70</v>
      </c>
      <c r="B63" s="39" t="inlineStr">
        <is>
          <t>Approve, with conditions</t>
        </is>
      </c>
      <c r="C63" s="36" t="inlineStr">
        <is>
          <t>70 to 84. Appoint them, but write the weak criteria into the agreement as conditions: a delivery window, a quality standard, or a date by which the missing documents arrive.</t>
        </is>
      </c>
      <c r="D63" s="32" t="n"/>
      <c r="E63" s="32" t="n"/>
      <c r="F63" s="33" t="n"/>
    </row>
    <row r="64" ht="26" customHeight="1">
      <c r="A64" s="40" t="n">
        <v>85</v>
      </c>
      <c r="B64" s="39" t="inlineStr">
        <is>
          <t>Preferred supplier, appoint</t>
        </is>
      </c>
      <c r="C64" s="36" t="inlineStr">
        <is>
          <t>85 and above. Put a signed agreement in place, template D5, and review the score once a year.</t>
        </is>
      </c>
      <c r="D64" s="32" t="n"/>
      <c r="E64" s="32" t="n"/>
      <c r="F64" s="33" t="n"/>
    </row>
    <row r="66" ht="17.5" customHeight="1">
      <c r="A66" s="7" t="inlineStr">
        <is>
          <t>Note: the band floors are editable. Raise them if you are buying something safety critical, and lower them if you are buying stationery.</t>
        </is>
      </c>
    </row>
    <row r="67" ht="17.5" customHeight="1">
      <c r="A67" s="7" t="inlineStr">
        <is>
          <t>Note: this workbook is a buying tool. It does not produce a B-BBEE certificate and no customer or organ of state has to accept it. Your own status is worked out in template G4.</t>
        </is>
      </c>
    </row>
    <row r="68" ht="17.5" customHeight="1">
      <c r="A68" s="7" t="inlineStr">
        <is>
          <t>Note: rates, thresholds and fees quoted in this template were correct on 09 August 2026. Confirm the current figures on sars.gov.za, cipc.co.za or labour.gov.za before you rely on them.</t>
        </is>
      </c>
    </row>
  </sheetData>
  <mergeCells count="59">
    <mergeCell ref="D11:F11"/>
    <mergeCell ref="D13:F13"/>
    <mergeCell ref="C61:F61"/>
    <mergeCell ref="A66:F66"/>
    <mergeCell ref="D48:F48"/>
    <mergeCell ref="D17:F17"/>
    <mergeCell ref="B31:F31"/>
    <mergeCell ref="A26:F26"/>
    <mergeCell ref="D53:F53"/>
    <mergeCell ref="D47:F47"/>
    <mergeCell ref="D16:F16"/>
    <mergeCell ref="B27:F27"/>
    <mergeCell ref="A2:F2"/>
    <mergeCell ref="B39:F39"/>
    <mergeCell ref="A42:F42"/>
    <mergeCell ref="A23:F23"/>
    <mergeCell ref="C6:F6"/>
    <mergeCell ref="A8:F8"/>
    <mergeCell ref="D12:F12"/>
    <mergeCell ref="D18:F18"/>
    <mergeCell ref="C62:F62"/>
    <mergeCell ref="C5:F5"/>
    <mergeCell ref="D15:F15"/>
    <mergeCell ref="D55:F55"/>
    <mergeCell ref="A43:F43"/>
    <mergeCell ref="D51:F51"/>
    <mergeCell ref="B29:F29"/>
    <mergeCell ref="A10:F10"/>
    <mergeCell ref="D14:F14"/>
    <mergeCell ref="C64:F64"/>
    <mergeCell ref="B38:F38"/>
    <mergeCell ref="B32:F32"/>
    <mergeCell ref="A57:B57"/>
    <mergeCell ref="C4:F4"/>
    <mergeCell ref="A68:F68"/>
    <mergeCell ref="B28:F28"/>
    <mergeCell ref="D54:F54"/>
    <mergeCell ref="B37:F37"/>
    <mergeCell ref="D50:F50"/>
    <mergeCell ref="A67:F67"/>
    <mergeCell ref="A34:F34"/>
    <mergeCell ref="D44:F44"/>
    <mergeCell ref="D57:F57"/>
    <mergeCell ref="C63:F63"/>
    <mergeCell ref="D20:F20"/>
    <mergeCell ref="B40:F40"/>
    <mergeCell ref="A59:F59"/>
    <mergeCell ref="A24:F24"/>
    <mergeCell ref="B30:F30"/>
    <mergeCell ref="D19:F19"/>
    <mergeCell ref="A1:F1"/>
    <mergeCell ref="D46:F46"/>
    <mergeCell ref="D45:F45"/>
    <mergeCell ref="B36:F36"/>
    <mergeCell ref="D52:F52"/>
    <mergeCell ref="D21:F21"/>
    <mergeCell ref="C60:F60"/>
    <mergeCell ref="D49:F49"/>
    <mergeCell ref="B35:F35"/>
  </mergeCells>
  <conditionalFormatting sqref="C45:C55">
    <cfRule type="cellIs" priority="1" operator="equal" dxfId="7">
      <formula>"Yes"</formula>
    </cfRule>
    <cfRule type="cellIs" priority="2" operator="equal" dxfId="6">
      <formula>"No"</formula>
    </cfRule>
  </conditionalFormatting>
  <dataValidations count="1">
    <dataValidation sqref="C45:C55" showDropDown="0" showInputMessage="1" showErrorMessage="1" allowBlank="1" errorTitle="Choose from the list" error="Pick one of the options in the dropdown." promptTitle="Select" prompt="Do you have this document on file, and is it current?" type="list">
      <formula1>"Yes,No,Not applicable"</formula1>
    </dataValidation>
  </dataValidations>
  <pageMargins left="0.5" right="0.5" top="0.6" bottom="0.6" header="0.5" footer="0.5"/>
  <pageSetup orientation="landscape" paperSize="9" fitToHeight="0" fitToWidth="1"/>
  <headerFooter>
    <oddHeader/>
    <oddFooter>&amp;C&amp;"Arial"&amp;8 &amp;K6B6870Powered by Digitise SA | digitisesa.co.za | Free for South African entrepreneurs&amp;R&amp;"Arial"&amp;8 &amp;K6B6870Page &amp;P of &amp;N</oddFooter>
    <evenHeader/>
    <evenFooter/>
    <firstHeader/>
    <firstFooter/>
  </headerFooter>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2026-08-10T01:14:33Z</dcterms:created>
  <dcterms:modified xmlns:dcterms="http://purl.org/dc/terms/" xmlns:xsi="http://www.w3.org/2001/XMLSchema-instance" xsi:type="dcterms:W3CDTF">2026-08-10T01:14:33Z</dcterms:modified>
</cp:coreProperties>
</file>