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ost log" sheetId="1" state="visible" r:id="rId1"/>
    <sheet xmlns:r="http://schemas.openxmlformats.org/officeDocument/2006/relationships" name="Monthly summary" sheetId="2" state="visible" r:id="rId2"/>
    <sheet xmlns:r="http://schemas.openxmlformats.org/officeDocument/2006/relationships" name="Follower growth" sheetId="3" state="visible" r:id="rId3"/>
    <sheet xmlns:r="http://schemas.openxmlformats.org/officeDocument/2006/relationships" name="What the numbers mean" sheetId="4" state="visible" r:id="rId4"/>
  </sheets>
  <definedNames>
    <definedName name="_xlnm.Print_Titles" localSheetId="0">'Post log'!$13:$13</definedName>
    <definedName name="_xlnm.Print_Titles" localSheetId="2">'Follower growth'!$12:$12</definedName>
  </definedNames>
  <calcPr calcId="124519" fullCalcOnLoad="1"/>
</workbook>
</file>

<file path=xl/styles.xml><?xml version="1.0" encoding="utf-8"?>
<styleSheet xmlns="http://schemas.openxmlformats.org/spreadsheetml/2006/main">
  <numFmts count="6">
    <numFmt numFmtId="164" formatCode="DD MMM YYYY"/>
    <numFmt numFmtId="165" formatCode="0.0%"/>
    <numFmt numFmtId="166" formatCode="MMM YYYY"/>
    <numFmt numFmtId="167" formatCode="&quot;R&quot; #,##0.00"/>
    <numFmt numFmtId="168" formatCode="+0;-0;0"/>
    <numFmt numFmtId="169" formatCode="#,##0.0"/>
  </numFmts>
  <fonts count="36">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b val="1"/>
      <color rgb="00FFFFFF"/>
      <sz val="8.5"/>
    </font>
    <font>
      <name val="Arial"/>
      <color rgb="000000FF"/>
      <sz val="9.5"/>
    </font>
    <font>
      <name val="Arial"/>
      <b val="1"/>
      <color rgb="0021759B"/>
      <sz val="9.5"/>
    </font>
    <font>
      <name val="Arial"/>
      <b val="1"/>
      <color rgb="00191C4A"/>
      <sz val="9.5"/>
    </font>
    <font>
      <name val="Arial"/>
      <color rgb="006B6870"/>
      <sz val="9"/>
    </font>
    <font>
      <name val="Arial"/>
      <b val="1"/>
      <color rgb="00191C4A"/>
      <sz val="10"/>
    </font>
    <font>
      <name val="Arial"/>
      <b val="1"/>
      <color rgb="00191C4A"/>
      <sz val="10.5"/>
    </font>
    <font>
      <name val="Arial"/>
      <b val="1"/>
      <color rgb="0021759B"/>
      <sz val="10.5"/>
    </font>
    <font>
      <name val="Arial"/>
      <i val="1"/>
      <color rgb="00C4830A"/>
      <sz val="8.5"/>
    </font>
    <font>
      <name val="Arial"/>
      <b val="1"/>
      <color rgb="00FFFFFF"/>
      <sz val="10"/>
    </font>
    <font>
      <name val="Arial"/>
      <b val="1"/>
      <color rgb="00222222"/>
      <sz val="10"/>
    </font>
    <font>
      <name val="Arial"/>
      <color rgb="000000FF"/>
      <sz val="10"/>
    </font>
    <font>
      <name val="Arial"/>
      <color rgb="00191C4A"/>
      <sz val="10"/>
    </font>
    <font>
      <name val="Arial"/>
      <b val="1"/>
      <color rgb="00C4830A"/>
      <sz val="10"/>
    </font>
    <font>
      <name val="Arial"/>
      <b val="1"/>
      <color rgb="00C4830A"/>
      <sz val="10.5"/>
    </font>
    <font>
      <name val="Arial"/>
      <color rgb="0021759B"/>
      <sz val="10"/>
    </font>
    <font>
      <name val="Arial"/>
      <b val="1"/>
      <color rgb="001D9E75"/>
      <sz val="10"/>
    </font>
    <font>
      <name val="Arial"/>
      <color rgb="006B6870"/>
      <sz val="10"/>
    </font>
    <font>
      <name val="Arial"/>
      <b val="1"/>
      <color rgb="001D9E75"/>
      <sz val="10.5"/>
    </font>
    <font>
      <name val="Arial"/>
      <b val="1"/>
      <color rgb="00FFFFFF"/>
      <sz val="9.5"/>
    </font>
    <font>
      <name val="Arial"/>
      <color rgb="006B6870"/>
      <sz val="9.5"/>
    </font>
    <font>
      <name val="Arial"/>
      <color rgb="0021759B"/>
      <sz val="9.5"/>
    </font>
    <font>
      <name val="Arial"/>
      <color rgb="001D9E75"/>
      <sz val="10"/>
    </font>
    <font>
      <name val="Arial"/>
      <b val="1"/>
      <color rgb="0021759B"/>
      <sz val="9"/>
    </font>
    <font>
      <name val="Arial"/>
      <b val="1"/>
      <color rgb="001D9E75"/>
      <sz val="9"/>
    </font>
    <font>
      <name val="Arial"/>
      <b val="1"/>
      <color rgb="00A32D2D"/>
      <sz val="9"/>
    </font>
    <font>
      <name val="Arial"/>
      <b val="1"/>
      <color rgb="00A32D2D"/>
      <sz val="11"/>
    </font>
    <font>
      <name val="Arial"/>
      <b val="1"/>
      <color rgb="00C4830A"/>
      <sz val="11"/>
    </font>
    <font>
      <name val="Arial"/>
      <b val="1"/>
      <color rgb="001D9E75"/>
      <sz val="11"/>
    </font>
    <font>
      <name val="Arial"/>
      <b val="1"/>
      <color rgb="0021759B"/>
      <sz val="11"/>
    </font>
  </fonts>
  <fills count="7">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
      <patternFill patternType="solid">
        <fgColor rgb="0021759B"/>
      </patternFill>
    </fill>
  </fills>
  <borders count="11">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s>
  <cellStyleXfs count="1">
    <xf numFmtId="0" fontId="0" fillId="0" borderId="0"/>
  </cellStyleXfs>
  <cellXfs count="67">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6" fillId="2" borderId="2" applyAlignment="1" pivotButton="0" quotePrefix="0" xfId="0">
      <alignment horizontal="center" vertical="center" wrapText="1"/>
    </xf>
    <xf numFmtId="164" fontId="7" fillId="3" borderId="2" applyAlignment="1" pivotButton="0" quotePrefix="0" xfId="0">
      <alignment horizontal="center" vertical="center"/>
    </xf>
    <xf numFmtId="0" fontId="8" fillId="3" borderId="2" applyAlignment="1" pivotButton="0" quotePrefix="0" xfId="0">
      <alignment horizontal="left" vertical="center" indent="1"/>
    </xf>
    <xf numFmtId="0" fontId="7" fillId="3" borderId="2" applyAlignment="1" pivotButton="0" quotePrefix="0" xfId="0">
      <alignment horizontal="center" vertical="center"/>
    </xf>
    <xf numFmtId="0" fontId="7" fillId="3" borderId="2" applyAlignment="1" pivotButton="0" quotePrefix="0" xfId="0">
      <alignment horizontal="left" vertical="center" indent="1"/>
    </xf>
    <xf numFmtId="1" fontId="7" fillId="3" borderId="2" applyAlignment="1" pivotButton="0" quotePrefix="0" xfId="0">
      <alignment horizontal="center" vertical="center"/>
    </xf>
    <xf numFmtId="1" fontId="9" fillId="4" borderId="2" applyAlignment="1" pivotButton="0" quotePrefix="0" xfId="0">
      <alignment horizontal="center" vertical="center" indent="1"/>
    </xf>
    <xf numFmtId="165" fontId="8" fillId="4" borderId="2" applyAlignment="1" pivotButton="0" quotePrefix="0" xfId="0">
      <alignment horizontal="center" vertical="center" indent="1"/>
    </xf>
    <xf numFmtId="166" fontId="10" fillId="4" borderId="2" applyAlignment="1" pivotButton="0" quotePrefix="0" xfId="0">
      <alignment horizontal="center" vertical="center" indent="1"/>
    </xf>
    <xf numFmtId="0" fontId="11" fillId="5" borderId="3" applyAlignment="1" pivotButton="0" quotePrefix="0" xfId="0">
      <alignment vertical="center" indent="1"/>
    </xf>
    <xf numFmtId="0" fontId="0" fillId="0" borderId="5" pivotButton="0" quotePrefix="0" xfId="0"/>
    <xf numFmtId="1" fontId="12" fillId="5" borderId="3" applyAlignment="1" pivotButton="0" quotePrefix="0" xfId="0">
      <alignment horizontal="center" vertical="center" indent="1"/>
    </xf>
    <xf numFmtId="165" fontId="13" fillId="5" borderId="3" applyAlignment="1" pivotButton="0" quotePrefix="0" xfId="0">
      <alignment horizontal="center" vertical="center" indent="1"/>
    </xf>
    <xf numFmtId="0" fontId="0" fillId="5" borderId="3" pivotButton="0" quotePrefix="0" xfId="0"/>
    <xf numFmtId="0" fontId="14" fillId="0" borderId="0" applyAlignment="1" pivotButton="0" quotePrefix="0" xfId="0">
      <alignment vertical="top" wrapText="1" indent="1"/>
    </xf>
    <xf numFmtId="0" fontId="15" fillId="2" borderId="6" applyAlignment="1" pivotButton="0" quotePrefix="0" xfId="0">
      <alignment vertical="center" indent="1"/>
    </xf>
    <xf numFmtId="0" fontId="0" fillId="2" borderId="6" pivotButton="0" quotePrefix="0" xfId="0"/>
    <xf numFmtId="0" fontId="16" fillId="0" borderId="0" applyAlignment="1" pivotButton="0" quotePrefix="0" xfId="0">
      <alignment vertical="center" indent="1"/>
    </xf>
    <xf numFmtId="164" fontId="17" fillId="3" borderId="2" applyAlignment="1" pivotButton="0" quotePrefix="0" xfId="0">
      <alignment horizontal="center" vertical="center"/>
    </xf>
    <xf numFmtId="166" fontId="3" fillId="4" borderId="2" applyAlignment="1" pivotButton="0" quotePrefix="0" xfId="0">
      <alignment horizontal="center" vertical="center" indent="1"/>
    </xf>
    <xf numFmtId="0" fontId="10" fillId="0" borderId="0" applyAlignment="1" pivotButton="0" quotePrefix="0" xfId="0">
      <alignment vertical="center" wrapText="1" indent="1"/>
    </xf>
    <xf numFmtId="0" fontId="11" fillId="0" borderId="2" applyAlignment="1" pivotButton="0" quotePrefix="0" xfId="0">
      <alignment vertical="center" wrapText="1" indent="1"/>
    </xf>
    <xf numFmtId="1" fontId="18" fillId="4" borderId="2" applyAlignment="1" pivotButton="0" quotePrefix="0" xfId="0">
      <alignment horizontal="center" vertical="center" indent="1"/>
    </xf>
    <xf numFmtId="165" fontId="3" fillId="4" borderId="2" applyAlignment="1" pivotButton="0" quotePrefix="0" xfId="0">
      <alignment horizontal="center" vertical="center" indent="1"/>
    </xf>
    <xf numFmtId="167" fontId="17" fillId="3" borderId="2" applyAlignment="1" pivotButton="0" quotePrefix="0" xfId="0">
      <alignment horizontal="right" vertical="center" indent="1"/>
    </xf>
    <xf numFmtId="167" fontId="19" fillId="4" borderId="2" applyAlignment="1" pivotButton="0" quotePrefix="0" xfId="0">
      <alignment horizontal="right" vertical="center" indent="1"/>
    </xf>
    <xf numFmtId="0" fontId="10" fillId="4" borderId="2" applyAlignment="1" pivotButton="0" quotePrefix="0" xfId="0">
      <alignment horizontal="left" vertical="center" wrapText="1" indent="1"/>
    </xf>
    <xf numFmtId="167" fontId="12" fillId="5" borderId="3" applyAlignment="1" pivotButton="0" quotePrefix="0" xfId="0">
      <alignment horizontal="right" vertical="center" indent="1"/>
    </xf>
    <xf numFmtId="167" fontId="20" fillId="5" borderId="3" applyAlignment="1" pivotButton="0" quotePrefix="0" xfId="0">
      <alignment horizontal="right" vertical="center" indent="1"/>
    </xf>
    <xf numFmtId="165" fontId="21" fillId="4" borderId="2" applyAlignment="1" pivotButton="0" quotePrefix="0" xfId="0">
      <alignment horizontal="center" vertical="center" indent="1"/>
    </xf>
    <xf numFmtId="4" fontId="22" fillId="4" borderId="2" applyAlignment="1" pivotButton="0" quotePrefix="0" xfId="0">
      <alignment horizontal="center" vertical="center" indent="1"/>
    </xf>
    <xf numFmtId="1" fontId="23" fillId="4" borderId="2" applyAlignment="1" pivotButton="0" quotePrefix="0" xfId="0">
      <alignment horizontal="center" vertical="center" indent="1"/>
    </xf>
    <xf numFmtId="4" fontId="24" fillId="5" borderId="3" applyAlignment="1" pivotButton="0" quotePrefix="0" xfId="0">
      <alignment horizontal="center" vertical="center" indent="1"/>
    </xf>
    <xf numFmtId="0" fontId="25" fillId="6" borderId="6" applyAlignment="1" pivotButton="0" quotePrefix="0" xfId="0">
      <alignment vertical="center" indent="1"/>
    </xf>
    <xf numFmtId="0" fontId="0" fillId="6" borderId="6" pivotButton="0" quotePrefix="0" xfId="0"/>
    <xf numFmtId="0" fontId="0" fillId="0" borderId="9" pivotButton="0" quotePrefix="0" xfId="0"/>
    <xf numFmtId="0" fontId="0" fillId="0" borderId="10" pivotButton="0" quotePrefix="0" xfId="0"/>
    <xf numFmtId="0" fontId="11" fillId="0" borderId="2" applyAlignment="1" pivotButton="0" quotePrefix="0" xfId="0">
      <alignment vertical="center" indent="1"/>
    </xf>
    <xf numFmtId="0" fontId="3" fillId="4" borderId="2" applyAlignment="1" pivotButton="0" quotePrefix="0" xfId="0">
      <alignment horizontal="left" vertical="center" wrapText="1" indent="1"/>
    </xf>
    <xf numFmtId="0" fontId="23" fillId="4" borderId="2" applyAlignment="1" pivotButton="0" quotePrefix="0" xfId="0">
      <alignment horizontal="left" vertical="center" wrapText="1" indent="1"/>
    </xf>
    <xf numFmtId="166" fontId="26" fillId="4" borderId="2" applyAlignment="1" pivotButton="0" quotePrefix="0" xfId="0">
      <alignment horizontal="center" vertical="center" indent="1"/>
    </xf>
    <xf numFmtId="168" fontId="9" fillId="4" borderId="2" applyAlignment="1" pivotButton="0" quotePrefix="0" xfId="0">
      <alignment horizontal="center" vertical="center" indent="1"/>
    </xf>
    <xf numFmtId="165" fontId="27" fillId="4" borderId="2" applyAlignment="1" pivotButton="0" quotePrefix="0" xfId="0">
      <alignment horizontal="center" vertical="center" indent="1"/>
    </xf>
    <xf numFmtId="1" fontId="11" fillId="4" borderId="2" applyAlignment="1" pivotButton="0" quotePrefix="0" xfId="0">
      <alignment horizontal="center" vertical="center" indent="1"/>
    </xf>
    <xf numFmtId="168" fontId="28" fillId="4" borderId="2" applyAlignment="1" pivotButton="0" quotePrefix="0" xfId="0">
      <alignment horizontal="center" vertical="center" indent="1"/>
    </xf>
    <xf numFmtId="4" fontId="19" fillId="4" borderId="2" applyAlignment="1" pivotButton="0" quotePrefix="0" xfId="0">
      <alignment horizontal="center" vertical="center" indent="1"/>
    </xf>
    <xf numFmtId="0" fontId="10" fillId="0" borderId="2" applyAlignment="1" pivotButton="0" quotePrefix="0" xfId="0">
      <alignment vertical="center" wrapText="1" indent="1"/>
    </xf>
    <xf numFmtId="4" fontId="20" fillId="5" borderId="3" applyAlignment="1" pivotButton="0" quotePrefix="0" xfId="0">
      <alignment horizontal="center" vertical="center" indent="1"/>
    </xf>
    <xf numFmtId="0" fontId="29" fillId="0" borderId="2" applyAlignment="1" pivotButton="0" quotePrefix="0" xfId="0">
      <alignment vertical="center" wrapText="1" indent="1"/>
    </xf>
    <xf numFmtId="0" fontId="30" fillId="0" borderId="2" applyAlignment="1" pivotButton="0" quotePrefix="0" xfId="0">
      <alignment vertical="center" wrapText="1" indent="1"/>
    </xf>
    <xf numFmtId="0" fontId="31" fillId="0" borderId="2" applyAlignment="1" pivotButton="0" quotePrefix="0" xfId="0">
      <alignment vertical="center" wrapText="1" indent="1"/>
    </xf>
    <xf numFmtId="169" fontId="17" fillId="3" borderId="2" applyAlignment="1" pivotButton="0" quotePrefix="0" xfId="0">
      <alignment horizontal="center" vertical="center"/>
    </xf>
    <xf numFmtId="167" fontId="17" fillId="3" borderId="2" applyAlignment="1" pivotButton="0" quotePrefix="0" xfId="0">
      <alignment horizontal="center" vertical="center"/>
    </xf>
    <xf numFmtId="1" fontId="17" fillId="3" borderId="2" applyAlignment="1" pivotButton="0" quotePrefix="0" xfId="0">
      <alignment horizontal="center" vertical="center"/>
    </xf>
    <xf numFmtId="167" fontId="32" fillId="4" borderId="2" applyAlignment="1" pivotButton="0" quotePrefix="0" xfId="0">
      <alignment horizontal="center" vertical="center" indent="1"/>
    </xf>
    <xf numFmtId="167" fontId="33" fillId="4" borderId="2" applyAlignment="1" pivotButton="0" quotePrefix="0" xfId="0">
      <alignment horizontal="center" vertical="center" indent="1"/>
    </xf>
    <xf numFmtId="167" fontId="34" fillId="4" borderId="2" applyAlignment="1" pivotButton="0" quotePrefix="0" xfId="0">
      <alignment horizontal="center" vertical="center" indent="1"/>
    </xf>
    <xf numFmtId="4" fontId="34" fillId="4" borderId="2" applyAlignment="1" pivotButton="0" quotePrefix="0" xfId="0">
      <alignment horizontal="center" vertical="center" indent="1"/>
    </xf>
    <xf numFmtId="169" fontId="35" fillId="4" borderId="2" applyAlignment="1" pivotButton="0" quotePrefix="0" xfId="0">
      <alignment horizontal="center" vertical="center" indent="1"/>
    </xf>
  </cellXfs>
  <cellStyles count="1">
    <cellStyle name="Normal" xfId="0" builtinId="0" hidden="0"/>
  </cellStyles>
  <dxfs count="6">
    <dxf>
      <font>
        <name val="Arial"/>
        <b val="1"/>
        <color rgb="001D9E75"/>
        <sz val="9.5"/>
      </font>
    </dxf>
    <dxf>
      <font>
        <name val="Arial"/>
        <b val="1"/>
        <color rgb="00A32D2D"/>
        <sz val="9.5"/>
      </font>
    </dxf>
    <dxf>
      <font>
        <name val="Arial"/>
        <b val="1"/>
        <color rgb="00C4830A"/>
        <sz val="9.5"/>
      </font>
      <fill>
        <patternFill patternType="solid">
          <fgColor rgb="00F7F6F2"/>
        </patternFill>
      </fill>
    </dxf>
    <dxf>
      <font>
        <name val="Arial"/>
        <b val="1"/>
        <color rgb="001D9E75"/>
        <sz val="10"/>
      </font>
    </dxf>
    <dxf>
      <font>
        <name val="Arial"/>
        <b val="1"/>
        <color rgb="00C4830A"/>
        <sz val="10"/>
      </font>
    </dxf>
    <dxf>
      <font>
        <name val="Arial"/>
        <b val="1"/>
        <color rgb="00A32D2D"/>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P78"/>
  <sheetViews>
    <sheetView showGridLines="0" workbookViewId="0">
      <pane xSplit="4" ySplit="13" topLeftCell="E14" activePane="bottomRight" state="frozen"/>
      <selection pane="topRight"/>
      <selection pane="bottomLeft"/>
      <selection pane="bottomRight" activeCell="A1" sqref="A1"/>
    </sheetView>
  </sheetViews>
  <sheetFormatPr baseColWidth="8" defaultRowHeight="15"/>
  <cols>
    <col width="12" customWidth="1" min="1" max="1"/>
    <col width="19" customWidth="1" min="2" max="2"/>
    <col width="11" customWidth="1" min="3" max="3"/>
    <col width="26" customWidth="1" min="4" max="4"/>
    <col width="13" customWidth="1" min="5" max="5"/>
    <col width="11" customWidth="1" min="6" max="6"/>
    <col width="12" customWidth="1" min="7" max="7"/>
    <col width="9" customWidth="1" min="8" max="8"/>
    <col width="10" customWidth="1" min="9" max="9"/>
    <col width="9" customWidth="1" min="10" max="10"/>
    <col width="9" customWidth="1" min="11" max="11"/>
    <col width="11" customWidth="1" min="12" max="12"/>
    <col width="12" customWidth="1" min="13" max="13"/>
    <col width="13" customWidth="1" min="14" max="14"/>
    <col width="13" customWidth="1" min="15" max="15"/>
    <col width="13" customWidth="1" min="16" max="16"/>
  </cols>
  <sheetData>
    <row r="1" ht="26" customHeight="1">
      <c r="A1" s="1" t="inlineStr">
        <is>
          <t>SOCIAL MEDIA POST LOG</t>
        </is>
      </c>
    </row>
    <row r="2" ht="14" customHeight="1">
      <c r="A2" s="2" t="inlineStr">
        <is>
          <t>One line per post. The engagement rate works itself out from reach, which is the only denominator that tells you the truth</t>
        </is>
      </c>
    </row>
    <row r="3" ht="4" customHeight="1">
      <c r="A3" s="3" t="n"/>
      <c r="B3" s="3" t="n"/>
      <c r="C3" s="3" t="n"/>
      <c r="D3" s="3" t="n"/>
      <c r="E3" s="3" t="n"/>
      <c r="F3" s="3" t="n"/>
      <c r="G3" s="3" t="n"/>
      <c r="H3" s="3" t="n"/>
      <c r="I3" s="3" t="n"/>
      <c r="J3" s="3" t="n"/>
      <c r="K3" s="3" t="n"/>
      <c r="L3" s="3" t="n"/>
      <c r="M3" s="3" t="n"/>
      <c r="N3" s="3" t="n"/>
      <c r="O3" s="3" t="n"/>
      <c r="P3" s="3" t="n"/>
    </row>
    <row r="4" ht="15" customHeight="1">
      <c r="A4" s="4" t="inlineStr">
        <is>
          <t>[YOUR COMPANY NAME]</t>
        </is>
      </c>
      <c r="K4" s="5" t="inlineStr">
        <is>
          <t>[ Insert your logo in the space above ]</t>
        </is>
      </c>
    </row>
    <row r="5" ht="15" customHeight="1">
      <c r="A5" s="6" t="inlineStr">
        <is>
          <t>Reg No: [XXXX/XXXXXX/XX]</t>
        </is>
      </c>
      <c r="K5" s="5" t="inlineStr">
        <is>
          <t>VAT No: [4XXXXXXXXX] (if VAT registered)</t>
        </is>
      </c>
    </row>
    <row r="6" ht="15" customHeight="1">
      <c r="A6" s="6" t="inlineStr">
        <is>
          <t>[email@yourbusiness.co.za]</t>
        </is>
      </c>
      <c r="K6" s="5" t="inlineStr">
        <is>
          <t>[+27 XX XXX XXXX]</t>
        </is>
      </c>
    </row>
    <row r="8" ht="17.5"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reach is the number of separate people who saw the post. Impressions is the number of times it was shown, so one person who scrolled past it three times is one reach and three impressions. Every platform reports both, under Insights, Analytics or Professional dashboard.</t>
        </is>
      </c>
    </row>
    <row r="10" ht="29" customHeight="1">
      <c r="A10" s="7" t="inlineStr">
        <is>
          <t>Note: the engagement rate in this workbook is likes, comments, shares, saves and link clicks added together and divided by reach. Reach is the honest denominator because it is the number of people who actually got the chance to react. Dividing by your follower count flatters you, because most of your followers never saw the post. It is the number agencies quote and the number that means the least.</t>
        </is>
      </c>
    </row>
    <row r="11" ht="17.5" customHeight="1">
      <c r="A11" s="7" t="inlineStr">
        <is>
          <t>Note: the last column that matters is enquiries generated. Count a real human who messaged you, phoned you, walked in or filled in your form and said they saw the post. Everything to the left of it is interesting. Only that column pays a salary.</t>
        </is>
      </c>
    </row>
    <row r="13" ht="44" customHeight="1">
      <c r="A13" s="8" t="inlineStr">
        <is>
          <t>DATE POSTED</t>
        </is>
      </c>
      <c r="B13" s="8" t="inlineStr">
        <is>
          <t>PLATFORM</t>
        </is>
      </c>
      <c r="C13" s="8" t="inlineStr">
        <is>
          <t>FORMAT</t>
        </is>
      </c>
      <c r="D13" s="8" t="inlineStr">
        <is>
          <t>TOPIC OR CAMPAIGN</t>
        </is>
      </c>
      <c r="E13" s="8" t="inlineStr">
        <is>
          <t>PURPOSE OF THE POST</t>
        </is>
      </c>
      <c r="F13" s="8" t="inlineStr">
        <is>
          <t>REACH</t>
        </is>
      </c>
      <c r="G13" s="8" t="inlineStr">
        <is>
          <t>IMPRESSIONS</t>
        </is>
      </c>
      <c r="H13" s="8" t="inlineStr">
        <is>
          <t>LIKES</t>
        </is>
      </c>
      <c r="I13" s="8" t="inlineStr">
        <is>
          <t>COMMENTS</t>
        </is>
      </c>
      <c r="J13" s="8" t="inlineStr">
        <is>
          <t>SHARES</t>
        </is>
      </c>
      <c r="K13" s="8" t="inlineStr">
        <is>
          <t>SAVES</t>
        </is>
      </c>
      <c r="L13" s="8" t="inlineStr">
        <is>
          <t>LINK CLICKS</t>
        </is>
      </c>
      <c r="M13" s="8" t="inlineStr">
        <is>
          <t>ENQUIRIES GENERATED</t>
        </is>
      </c>
      <c r="N13" s="8" t="inlineStr">
        <is>
          <t>TOTAL ENGAGEMENTS</t>
        </is>
      </c>
      <c r="O13" s="8" t="inlineStr">
        <is>
          <t>ENGAGEMENT RATE</t>
        </is>
      </c>
      <c r="P13" s="8" t="inlineStr">
        <is>
          <t>MONTH</t>
        </is>
      </c>
    </row>
    <row r="14" ht="18" customHeight="1">
      <c r="A14" s="9" t="n"/>
      <c r="B14" s="10" t="n"/>
      <c r="C14" s="11" t="n"/>
      <c r="D14" s="12" t="n"/>
      <c r="E14" s="11" t="n"/>
      <c r="F14" s="13" t="n"/>
      <c r="G14" s="13" t="n"/>
      <c r="H14" s="13" t="n"/>
      <c r="I14" s="13" t="n"/>
      <c r="J14" s="13" t="n"/>
      <c r="K14" s="13" t="n"/>
      <c r="L14" s="13" t="n"/>
      <c r="M14" s="13" t="n"/>
      <c r="N14" s="14">
        <f>IF(OR(A14="",B14=""),"",N(H14)+N(I14)+N(J14)+N(K14)+N(L14))</f>
        <v/>
      </c>
      <c r="O14" s="15">
        <f>IF(OR(N14="",F14="",N(F14)=0),"",N14/F14)</f>
        <v/>
      </c>
      <c r="P14" s="16">
        <f>IF(A14="","",EOMONTH(A14,0))</f>
        <v/>
      </c>
    </row>
    <row r="15" ht="18" customHeight="1">
      <c r="A15" s="9" t="n"/>
      <c r="B15" s="10" t="n"/>
      <c r="C15" s="11" t="n"/>
      <c r="D15" s="12" t="n"/>
      <c r="E15" s="11" t="n"/>
      <c r="F15" s="13" t="n"/>
      <c r="G15" s="13" t="n"/>
      <c r="H15" s="13" t="n"/>
      <c r="I15" s="13" t="n"/>
      <c r="J15" s="13" t="n"/>
      <c r="K15" s="13" t="n"/>
      <c r="L15" s="13" t="n"/>
      <c r="M15" s="13" t="n"/>
      <c r="N15" s="14">
        <f>IF(OR(A15="",B15=""),"",N(H15)+N(I15)+N(J15)+N(K15)+N(L15))</f>
        <v/>
      </c>
      <c r="O15" s="15">
        <f>IF(OR(N15="",F15="",N(F15)=0),"",N15/F15)</f>
        <v/>
      </c>
      <c r="P15" s="16">
        <f>IF(A15="","",EOMONTH(A15,0))</f>
        <v/>
      </c>
    </row>
    <row r="16" ht="18" customHeight="1">
      <c r="A16" s="9" t="n"/>
      <c r="B16" s="10" t="n"/>
      <c r="C16" s="11" t="n"/>
      <c r="D16" s="12" t="n"/>
      <c r="E16" s="11" t="n"/>
      <c r="F16" s="13" t="n"/>
      <c r="G16" s="13" t="n"/>
      <c r="H16" s="13" t="n"/>
      <c r="I16" s="13" t="n"/>
      <c r="J16" s="13" t="n"/>
      <c r="K16" s="13" t="n"/>
      <c r="L16" s="13" t="n"/>
      <c r="M16" s="13" t="n"/>
      <c r="N16" s="14">
        <f>IF(OR(A16="",B16=""),"",N(H16)+N(I16)+N(J16)+N(K16)+N(L16))</f>
        <v/>
      </c>
      <c r="O16" s="15">
        <f>IF(OR(N16="",F16="",N(F16)=0),"",N16/F16)</f>
        <v/>
      </c>
      <c r="P16" s="16">
        <f>IF(A16="","",EOMONTH(A16,0))</f>
        <v/>
      </c>
    </row>
    <row r="17" ht="18" customHeight="1">
      <c r="A17" s="9" t="n"/>
      <c r="B17" s="10" t="n"/>
      <c r="C17" s="11" t="n"/>
      <c r="D17" s="12" t="n"/>
      <c r="E17" s="11" t="n"/>
      <c r="F17" s="13" t="n"/>
      <c r="G17" s="13" t="n"/>
      <c r="H17" s="13" t="n"/>
      <c r="I17" s="13" t="n"/>
      <c r="J17" s="13" t="n"/>
      <c r="K17" s="13" t="n"/>
      <c r="L17" s="13" t="n"/>
      <c r="M17" s="13" t="n"/>
      <c r="N17" s="14">
        <f>IF(OR(A17="",B17=""),"",N(H17)+N(I17)+N(J17)+N(K17)+N(L17))</f>
        <v/>
      </c>
      <c r="O17" s="15">
        <f>IF(OR(N17="",F17="",N(F17)=0),"",N17/F17)</f>
        <v/>
      </c>
      <c r="P17" s="16">
        <f>IF(A17="","",EOMONTH(A17,0))</f>
        <v/>
      </c>
    </row>
    <row r="18" ht="18" customHeight="1">
      <c r="A18" s="9" t="n"/>
      <c r="B18" s="10" t="n"/>
      <c r="C18" s="11" t="n"/>
      <c r="D18" s="12" t="n"/>
      <c r="E18" s="11" t="n"/>
      <c r="F18" s="13" t="n"/>
      <c r="G18" s="13" t="n"/>
      <c r="H18" s="13" t="n"/>
      <c r="I18" s="13" t="n"/>
      <c r="J18" s="13" t="n"/>
      <c r="K18" s="13" t="n"/>
      <c r="L18" s="13" t="n"/>
      <c r="M18" s="13" t="n"/>
      <c r="N18" s="14">
        <f>IF(OR(A18="",B18=""),"",N(H18)+N(I18)+N(J18)+N(K18)+N(L18))</f>
        <v/>
      </c>
      <c r="O18" s="15">
        <f>IF(OR(N18="",F18="",N(F18)=0),"",N18/F18)</f>
        <v/>
      </c>
      <c r="P18" s="16">
        <f>IF(A18="","",EOMONTH(A18,0))</f>
        <v/>
      </c>
    </row>
    <row r="19" ht="18" customHeight="1">
      <c r="A19" s="9" t="n"/>
      <c r="B19" s="10" t="n"/>
      <c r="C19" s="11" t="n"/>
      <c r="D19" s="12" t="n"/>
      <c r="E19" s="11" t="n"/>
      <c r="F19" s="13" t="n"/>
      <c r="G19" s="13" t="n"/>
      <c r="H19" s="13" t="n"/>
      <c r="I19" s="13" t="n"/>
      <c r="J19" s="13" t="n"/>
      <c r="K19" s="13" t="n"/>
      <c r="L19" s="13" t="n"/>
      <c r="M19" s="13" t="n"/>
      <c r="N19" s="14">
        <f>IF(OR(A19="",B19=""),"",N(H19)+N(I19)+N(J19)+N(K19)+N(L19))</f>
        <v/>
      </c>
      <c r="O19" s="15">
        <f>IF(OR(N19="",F19="",N(F19)=0),"",N19/F19)</f>
        <v/>
      </c>
      <c r="P19" s="16">
        <f>IF(A19="","",EOMONTH(A19,0))</f>
        <v/>
      </c>
    </row>
    <row r="20" ht="18" customHeight="1">
      <c r="A20" s="9" t="n"/>
      <c r="B20" s="10" t="n"/>
      <c r="C20" s="11" t="n"/>
      <c r="D20" s="12" t="n"/>
      <c r="E20" s="11" t="n"/>
      <c r="F20" s="13" t="n"/>
      <c r="G20" s="13" t="n"/>
      <c r="H20" s="13" t="n"/>
      <c r="I20" s="13" t="n"/>
      <c r="J20" s="13" t="n"/>
      <c r="K20" s="13" t="n"/>
      <c r="L20" s="13" t="n"/>
      <c r="M20" s="13" t="n"/>
      <c r="N20" s="14">
        <f>IF(OR(A20="",B20=""),"",N(H20)+N(I20)+N(J20)+N(K20)+N(L20))</f>
        <v/>
      </c>
      <c r="O20" s="15">
        <f>IF(OR(N20="",F20="",N(F20)=0),"",N20/F20)</f>
        <v/>
      </c>
      <c r="P20" s="16">
        <f>IF(A20="","",EOMONTH(A20,0))</f>
        <v/>
      </c>
    </row>
    <row r="21" ht="18" customHeight="1">
      <c r="A21" s="9" t="n"/>
      <c r="B21" s="10" t="n"/>
      <c r="C21" s="11" t="n"/>
      <c r="D21" s="12" t="n"/>
      <c r="E21" s="11" t="n"/>
      <c r="F21" s="13" t="n"/>
      <c r="G21" s="13" t="n"/>
      <c r="H21" s="13" t="n"/>
      <c r="I21" s="13" t="n"/>
      <c r="J21" s="13" t="n"/>
      <c r="K21" s="13" t="n"/>
      <c r="L21" s="13" t="n"/>
      <c r="M21" s="13" t="n"/>
      <c r="N21" s="14">
        <f>IF(OR(A21="",B21=""),"",N(H21)+N(I21)+N(J21)+N(K21)+N(L21))</f>
        <v/>
      </c>
      <c r="O21" s="15">
        <f>IF(OR(N21="",F21="",N(F21)=0),"",N21/F21)</f>
        <v/>
      </c>
      <c r="P21" s="16">
        <f>IF(A21="","",EOMONTH(A21,0))</f>
        <v/>
      </c>
    </row>
    <row r="22" ht="18" customHeight="1">
      <c r="A22" s="9" t="n"/>
      <c r="B22" s="10" t="n"/>
      <c r="C22" s="11" t="n"/>
      <c r="D22" s="12" t="n"/>
      <c r="E22" s="11" t="n"/>
      <c r="F22" s="13" t="n"/>
      <c r="G22" s="13" t="n"/>
      <c r="H22" s="13" t="n"/>
      <c r="I22" s="13" t="n"/>
      <c r="J22" s="13" t="n"/>
      <c r="K22" s="13" t="n"/>
      <c r="L22" s="13" t="n"/>
      <c r="M22" s="13" t="n"/>
      <c r="N22" s="14">
        <f>IF(OR(A22="",B22=""),"",N(H22)+N(I22)+N(J22)+N(K22)+N(L22))</f>
        <v/>
      </c>
      <c r="O22" s="15">
        <f>IF(OR(N22="",F22="",N(F22)=0),"",N22/F22)</f>
        <v/>
      </c>
      <c r="P22" s="16">
        <f>IF(A22="","",EOMONTH(A22,0))</f>
        <v/>
      </c>
    </row>
    <row r="23" ht="18" customHeight="1">
      <c r="A23" s="9" t="n"/>
      <c r="B23" s="10" t="n"/>
      <c r="C23" s="11" t="n"/>
      <c r="D23" s="12" t="n"/>
      <c r="E23" s="11" t="n"/>
      <c r="F23" s="13" t="n"/>
      <c r="G23" s="13" t="n"/>
      <c r="H23" s="13" t="n"/>
      <c r="I23" s="13" t="n"/>
      <c r="J23" s="13" t="n"/>
      <c r="K23" s="13" t="n"/>
      <c r="L23" s="13" t="n"/>
      <c r="M23" s="13" t="n"/>
      <c r="N23" s="14">
        <f>IF(OR(A23="",B23=""),"",N(H23)+N(I23)+N(J23)+N(K23)+N(L23))</f>
        <v/>
      </c>
      <c r="O23" s="15">
        <f>IF(OR(N23="",F23="",N(F23)=0),"",N23/F23)</f>
        <v/>
      </c>
      <c r="P23" s="16">
        <f>IF(A23="","",EOMONTH(A23,0))</f>
        <v/>
      </c>
    </row>
    <row r="24" ht="18" customHeight="1">
      <c r="A24" s="9" t="n"/>
      <c r="B24" s="10" t="n"/>
      <c r="C24" s="11" t="n"/>
      <c r="D24" s="12" t="n"/>
      <c r="E24" s="11" t="n"/>
      <c r="F24" s="13" t="n"/>
      <c r="G24" s="13" t="n"/>
      <c r="H24" s="13" t="n"/>
      <c r="I24" s="13" t="n"/>
      <c r="J24" s="13" t="n"/>
      <c r="K24" s="13" t="n"/>
      <c r="L24" s="13" t="n"/>
      <c r="M24" s="13" t="n"/>
      <c r="N24" s="14">
        <f>IF(OR(A24="",B24=""),"",N(H24)+N(I24)+N(J24)+N(K24)+N(L24))</f>
        <v/>
      </c>
      <c r="O24" s="15">
        <f>IF(OR(N24="",F24="",N(F24)=0),"",N24/F24)</f>
        <v/>
      </c>
      <c r="P24" s="16">
        <f>IF(A24="","",EOMONTH(A24,0))</f>
        <v/>
      </c>
    </row>
    <row r="25" ht="18" customHeight="1">
      <c r="A25" s="9" t="n"/>
      <c r="B25" s="10" t="n"/>
      <c r="C25" s="11" t="n"/>
      <c r="D25" s="12" t="n"/>
      <c r="E25" s="11" t="n"/>
      <c r="F25" s="13" t="n"/>
      <c r="G25" s="13" t="n"/>
      <c r="H25" s="13" t="n"/>
      <c r="I25" s="13" t="n"/>
      <c r="J25" s="13" t="n"/>
      <c r="K25" s="13" t="n"/>
      <c r="L25" s="13" t="n"/>
      <c r="M25" s="13" t="n"/>
      <c r="N25" s="14">
        <f>IF(OR(A25="",B25=""),"",N(H25)+N(I25)+N(J25)+N(K25)+N(L25))</f>
        <v/>
      </c>
      <c r="O25" s="15">
        <f>IF(OR(N25="",F25="",N(F25)=0),"",N25/F25)</f>
        <v/>
      </c>
      <c r="P25" s="16">
        <f>IF(A25="","",EOMONTH(A25,0))</f>
        <v/>
      </c>
    </row>
    <row r="26" ht="18" customHeight="1">
      <c r="A26" s="9" t="n"/>
      <c r="B26" s="10" t="n"/>
      <c r="C26" s="11" t="n"/>
      <c r="D26" s="12" t="n"/>
      <c r="E26" s="11" t="n"/>
      <c r="F26" s="13" t="n"/>
      <c r="G26" s="13" t="n"/>
      <c r="H26" s="13" t="n"/>
      <c r="I26" s="13" t="n"/>
      <c r="J26" s="13" t="n"/>
      <c r="K26" s="13" t="n"/>
      <c r="L26" s="13" t="n"/>
      <c r="M26" s="13" t="n"/>
      <c r="N26" s="14">
        <f>IF(OR(A26="",B26=""),"",N(H26)+N(I26)+N(J26)+N(K26)+N(L26))</f>
        <v/>
      </c>
      <c r="O26" s="15">
        <f>IF(OR(N26="",F26="",N(F26)=0),"",N26/F26)</f>
        <v/>
      </c>
      <c r="P26" s="16">
        <f>IF(A26="","",EOMONTH(A26,0))</f>
        <v/>
      </c>
    </row>
    <row r="27" ht="18" customHeight="1">
      <c r="A27" s="9" t="n"/>
      <c r="B27" s="10" t="n"/>
      <c r="C27" s="11" t="n"/>
      <c r="D27" s="12" t="n"/>
      <c r="E27" s="11" t="n"/>
      <c r="F27" s="13" t="n"/>
      <c r="G27" s="13" t="n"/>
      <c r="H27" s="13" t="n"/>
      <c r="I27" s="13" t="n"/>
      <c r="J27" s="13" t="n"/>
      <c r="K27" s="13" t="n"/>
      <c r="L27" s="13" t="n"/>
      <c r="M27" s="13" t="n"/>
      <c r="N27" s="14">
        <f>IF(OR(A27="",B27=""),"",N(H27)+N(I27)+N(J27)+N(K27)+N(L27))</f>
        <v/>
      </c>
      <c r="O27" s="15">
        <f>IF(OR(N27="",F27="",N(F27)=0),"",N27/F27)</f>
        <v/>
      </c>
      <c r="P27" s="16">
        <f>IF(A27="","",EOMONTH(A27,0))</f>
        <v/>
      </c>
    </row>
    <row r="28" ht="18" customHeight="1">
      <c r="A28" s="9" t="n"/>
      <c r="B28" s="10" t="n"/>
      <c r="C28" s="11" t="n"/>
      <c r="D28" s="12" t="n"/>
      <c r="E28" s="11" t="n"/>
      <c r="F28" s="13" t="n"/>
      <c r="G28" s="13" t="n"/>
      <c r="H28" s="13" t="n"/>
      <c r="I28" s="13" t="n"/>
      <c r="J28" s="13" t="n"/>
      <c r="K28" s="13" t="n"/>
      <c r="L28" s="13" t="n"/>
      <c r="M28" s="13" t="n"/>
      <c r="N28" s="14">
        <f>IF(OR(A28="",B28=""),"",N(H28)+N(I28)+N(J28)+N(K28)+N(L28))</f>
        <v/>
      </c>
      <c r="O28" s="15">
        <f>IF(OR(N28="",F28="",N(F28)=0),"",N28/F28)</f>
        <v/>
      </c>
      <c r="P28" s="16">
        <f>IF(A28="","",EOMONTH(A28,0))</f>
        <v/>
      </c>
    </row>
    <row r="29" ht="18" customHeight="1">
      <c r="A29" s="9" t="n"/>
      <c r="B29" s="10" t="n"/>
      <c r="C29" s="11" t="n"/>
      <c r="D29" s="12" t="n"/>
      <c r="E29" s="11" t="n"/>
      <c r="F29" s="13" t="n"/>
      <c r="G29" s="13" t="n"/>
      <c r="H29" s="13" t="n"/>
      <c r="I29" s="13" t="n"/>
      <c r="J29" s="13" t="n"/>
      <c r="K29" s="13" t="n"/>
      <c r="L29" s="13" t="n"/>
      <c r="M29" s="13" t="n"/>
      <c r="N29" s="14">
        <f>IF(OR(A29="",B29=""),"",N(H29)+N(I29)+N(J29)+N(K29)+N(L29))</f>
        <v/>
      </c>
      <c r="O29" s="15">
        <f>IF(OR(N29="",F29="",N(F29)=0),"",N29/F29)</f>
        <v/>
      </c>
      <c r="P29" s="16">
        <f>IF(A29="","",EOMONTH(A29,0))</f>
        <v/>
      </c>
    </row>
    <row r="30" ht="18" customHeight="1">
      <c r="A30" s="9" t="n"/>
      <c r="B30" s="10" t="n"/>
      <c r="C30" s="11" t="n"/>
      <c r="D30" s="12" t="n"/>
      <c r="E30" s="11" t="n"/>
      <c r="F30" s="13" t="n"/>
      <c r="G30" s="13" t="n"/>
      <c r="H30" s="13" t="n"/>
      <c r="I30" s="13" t="n"/>
      <c r="J30" s="13" t="n"/>
      <c r="K30" s="13" t="n"/>
      <c r="L30" s="13" t="n"/>
      <c r="M30" s="13" t="n"/>
      <c r="N30" s="14">
        <f>IF(OR(A30="",B30=""),"",N(H30)+N(I30)+N(J30)+N(K30)+N(L30))</f>
        <v/>
      </c>
      <c r="O30" s="15">
        <f>IF(OR(N30="",F30="",N(F30)=0),"",N30/F30)</f>
        <v/>
      </c>
      <c r="P30" s="16">
        <f>IF(A30="","",EOMONTH(A30,0))</f>
        <v/>
      </c>
    </row>
    <row r="31" ht="18" customHeight="1">
      <c r="A31" s="9" t="n"/>
      <c r="B31" s="10" t="n"/>
      <c r="C31" s="11" t="n"/>
      <c r="D31" s="12" t="n"/>
      <c r="E31" s="11" t="n"/>
      <c r="F31" s="13" t="n"/>
      <c r="G31" s="13" t="n"/>
      <c r="H31" s="13" t="n"/>
      <c r="I31" s="13" t="n"/>
      <c r="J31" s="13" t="n"/>
      <c r="K31" s="13" t="n"/>
      <c r="L31" s="13" t="n"/>
      <c r="M31" s="13" t="n"/>
      <c r="N31" s="14">
        <f>IF(OR(A31="",B31=""),"",N(H31)+N(I31)+N(J31)+N(K31)+N(L31))</f>
        <v/>
      </c>
      <c r="O31" s="15">
        <f>IF(OR(N31="",F31="",N(F31)=0),"",N31/F31)</f>
        <v/>
      </c>
      <c r="P31" s="16">
        <f>IF(A31="","",EOMONTH(A31,0))</f>
        <v/>
      </c>
    </row>
    <row r="32" ht="18" customHeight="1">
      <c r="A32" s="9" t="n"/>
      <c r="B32" s="10" t="n"/>
      <c r="C32" s="11" t="n"/>
      <c r="D32" s="12" t="n"/>
      <c r="E32" s="11" t="n"/>
      <c r="F32" s="13" t="n"/>
      <c r="G32" s="13" t="n"/>
      <c r="H32" s="13" t="n"/>
      <c r="I32" s="13" t="n"/>
      <c r="J32" s="13" t="n"/>
      <c r="K32" s="13" t="n"/>
      <c r="L32" s="13" t="n"/>
      <c r="M32" s="13" t="n"/>
      <c r="N32" s="14">
        <f>IF(OR(A32="",B32=""),"",N(H32)+N(I32)+N(J32)+N(K32)+N(L32))</f>
        <v/>
      </c>
      <c r="O32" s="15">
        <f>IF(OR(N32="",F32="",N(F32)=0),"",N32/F32)</f>
        <v/>
      </c>
      <c r="P32" s="16">
        <f>IF(A32="","",EOMONTH(A32,0))</f>
        <v/>
      </c>
    </row>
    <row r="33" ht="18" customHeight="1">
      <c r="A33" s="9" t="n"/>
      <c r="B33" s="10" t="n"/>
      <c r="C33" s="11" t="n"/>
      <c r="D33" s="12" t="n"/>
      <c r="E33" s="11" t="n"/>
      <c r="F33" s="13" t="n"/>
      <c r="G33" s="13" t="n"/>
      <c r="H33" s="13" t="n"/>
      <c r="I33" s="13" t="n"/>
      <c r="J33" s="13" t="n"/>
      <c r="K33" s="13" t="n"/>
      <c r="L33" s="13" t="n"/>
      <c r="M33" s="13" t="n"/>
      <c r="N33" s="14">
        <f>IF(OR(A33="",B33=""),"",N(H33)+N(I33)+N(J33)+N(K33)+N(L33))</f>
        <v/>
      </c>
      <c r="O33" s="15">
        <f>IF(OR(N33="",F33="",N(F33)=0),"",N33/F33)</f>
        <v/>
      </c>
      <c r="P33" s="16">
        <f>IF(A33="","",EOMONTH(A33,0))</f>
        <v/>
      </c>
    </row>
    <row r="34" ht="18" customHeight="1">
      <c r="A34" s="9" t="n"/>
      <c r="B34" s="10" t="n"/>
      <c r="C34" s="11" t="n"/>
      <c r="D34" s="12" t="n"/>
      <c r="E34" s="11" t="n"/>
      <c r="F34" s="13" t="n"/>
      <c r="G34" s="13" t="n"/>
      <c r="H34" s="13" t="n"/>
      <c r="I34" s="13" t="n"/>
      <c r="J34" s="13" t="n"/>
      <c r="K34" s="13" t="n"/>
      <c r="L34" s="13" t="n"/>
      <c r="M34" s="13" t="n"/>
      <c r="N34" s="14">
        <f>IF(OR(A34="",B34=""),"",N(H34)+N(I34)+N(J34)+N(K34)+N(L34))</f>
        <v/>
      </c>
      <c r="O34" s="15">
        <f>IF(OR(N34="",F34="",N(F34)=0),"",N34/F34)</f>
        <v/>
      </c>
      <c r="P34" s="16">
        <f>IF(A34="","",EOMONTH(A34,0))</f>
        <v/>
      </c>
    </row>
    <row r="35" ht="18" customHeight="1">
      <c r="A35" s="9" t="n"/>
      <c r="B35" s="10" t="n"/>
      <c r="C35" s="11" t="n"/>
      <c r="D35" s="12" t="n"/>
      <c r="E35" s="11" t="n"/>
      <c r="F35" s="13" t="n"/>
      <c r="G35" s="13" t="n"/>
      <c r="H35" s="13" t="n"/>
      <c r="I35" s="13" t="n"/>
      <c r="J35" s="13" t="n"/>
      <c r="K35" s="13" t="n"/>
      <c r="L35" s="13" t="n"/>
      <c r="M35" s="13" t="n"/>
      <c r="N35" s="14">
        <f>IF(OR(A35="",B35=""),"",N(H35)+N(I35)+N(J35)+N(K35)+N(L35))</f>
        <v/>
      </c>
      <c r="O35" s="15">
        <f>IF(OR(N35="",F35="",N(F35)=0),"",N35/F35)</f>
        <v/>
      </c>
      <c r="P35" s="16">
        <f>IF(A35="","",EOMONTH(A35,0))</f>
        <v/>
      </c>
    </row>
    <row r="36" ht="18" customHeight="1">
      <c r="A36" s="9" t="n"/>
      <c r="B36" s="10" t="n"/>
      <c r="C36" s="11" t="n"/>
      <c r="D36" s="12" t="n"/>
      <c r="E36" s="11" t="n"/>
      <c r="F36" s="13" t="n"/>
      <c r="G36" s="13" t="n"/>
      <c r="H36" s="13" t="n"/>
      <c r="I36" s="13" t="n"/>
      <c r="J36" s="13" t="n"/>
      <c r="K36" s="13" t="n"/>
      <c r="L36" s="13" t="n"/>
      <c r="M36" s="13" t="n"/>
      <c r="N36" s="14">
        <f>IF(OR(A36="",B36=""),"",N(H36)+N(I36)+N(J36)+N(K36)+N(L36))</f>
        <v/>
      </c>
      <c r="O36" s="15">
        <f>IF(OR(N36="",F36="",N(F36)=0),"",N36/F36)</f>
        <v/>
      </c>
      <c r="P36" s="16">
        <f>IF(A36="","",EOMONTH(A36,0))</f>
        <v/>
      </c>
    </row>
    <row r="37" ht="18" customHeight="1">
      <c r="A37" s="9" t="n"/>
      <c r="B37" s="10" t="n"/>
      <c r="C37" s="11" t="n"/>
      <c r="D37" s="12" t="n"/>
      <c r="E37" s="11" t="n"/>
      <c r="F37" s="13" t="n"/>
      <c r="G37" s="13" t="n"/>
      <c r="H37" s="13" t="n"/>
      <c r="I37" s="13" t="n"/>
      <c r="J37" s="13" t="n"/>
      <c r="K37" s="13" t="n"/>
      <c r="L37" s="13" t="n"/>
      <c r="M37" s="13" t="n"/>
      <c r="N37" s="14">
        <f>IF(OR(A37="",B37=""),"",N(H37)+N(I37)+N(J37)+N(K37)+N(L37))</f>
        <v/>
      </c>
      <c r="O37" s="15">
        <f>IF(OR(N37="",F37="",N(F37)=0),"",N37/F37)</f>
        <v/>
      </c>
      <c r="P37" s="16">
        <f>IF(A37="","",EOMONTH(A37,0))</f>
        <v/>
      </c>
    </row>
    <row r="38" ht="18" customHeight="1">
      <c r="A38" s="9" t="n"/>
      <c r="B38" s="10" t="n"/>
      <c r="C38" s="11" t="n"/>
      <c r="D38" s="12" t="n"/>
      <c r="E38" s="11" t="n"/>
      <c r="F38" s="13" t="n"/>
      <c r="G38" s="13" t="n"/>
      <c r="H38" s="13" t="n"/>
      <c r="I38" s="13" t="n"/>
      <c r="J38" s="13" t="n"/>
      <c r="K38" s="13" t="n"/>
      <c r="L38" s="13" t="n"/>
      <c r="M38" s="13" t="n"/>
      <c r="N38" s="14">
        <f>IF(OR(A38="",B38=""),"",N(H38)+N(I38)+N(J38)+N(K38)+N(L38))</f>
        <v/>
      </c>
      <c r="O38" s="15">
        <f>IF(OR(N38="",F38="",N(F38)=0),"",N38/F38)</f>
        <v/>
      </c>
      <c r="P38" s="16">
        <f>IF(A38="","",EOMONTH(A38,0))</f>
        <v/>
      </c>
    </row>
    <row r="39" ht="18" customHeight="1">
      <c r="A39" s="9" t="n"/>
      <c r="B39" s="10" t="n"/>
      <c r="C39" s="11" t="n"/>
      <c r="D39" s="12" t="n"/>
      <c r="E39" s="11" t="n"/>
      <c r="F39" s="13" t="n"/>
      <c r="G39" s="13" t="n"/>
      <c r="H39" s="13" t="n"/>
      <c r="I39" s="13" t="n"/>
      <c r="J39" s="13" t="n"/>
      <c r="K39" s="13" t="n"/>
      <c r="L39" s="13" t="n"/>
      <c r="M39" s="13" t="n"/>
      <c r="N39" s="14">
        <f>IF(OR(A39="",B39=""),"",N(H39)+N(I39)+N(J39)+N(K39)+N(L39))</f>
        <v/>
      </c>
      <c r="O39" s="15">
        <f>IF(OR(N39="",F39="",N(F39)=0),"",N39/F39)</f>
        <v/>
      </c>
      <c r="P39" s="16">
        <f>IF(A39="","",EOMONTH(A39,0))</f>
        <v/>
      </c>
    </row>
    <row r="40" ht="18" customHeight="1">
      <c r="A40" s="9" t="n"/>
      <c r="B40" s="10" t="n"/>
      <c r="C40" s="11" t="n"/>
      <c r="D40" s="12" t="n"/>
      <c r="E40" s="11" t="n"/>
      <c r="F40" s="13" t="n"/>
      <c r="G40" s="13" t="n"/>
      <c r="H40" s="13" t="n"/>
      <c r="I40" s="13" t="n"/>
      <c r="J40" s="13" t="n"/>
      <c r="K40" s="13" t="n"/>
      <c r="L40" s="13" t="n"/>
      <c r="M40" s="13" t="n"/>
      <c r="N40" s="14">
        <f>IF(OR(A40="",B40=""),"",N(H40)+N(I40)+N(J40)+N(K40)+N(L40))</f>
        <v/>
      </c>
      <c r="O40" s="15">
        <f>IF(OR(N40="",F40="",N(F40)=0),"",N40/F40)</f>
        <v/>
      </c>
      <c r="P40" s="16">
        <f>IF(A40="","",EOMONTH(A40,0))</f>
        <v/>
      </c>
    </row>
    <row r="41" ht="18" customHeight="1">
      <c r="A41" s="9" t="n"/>
      <c r="B41" s="10" t="n"/>
      <c r="C41" s="11" t="n"/>
      <c r="D41" s="12" t="n"/>
      <c r="E41" s="11" t="n"/>
      <c r="F41" s="13" t="n"/>
      <c r="G41" s="13" t="n"/>
      <c r="H41" s="13" t="n"/>
      <c r="I41" s="13" t="n"/>
      <c r="J41" s="13" t="n"/>
      <c r="K41" s="13" t="n"/>
      <c r="L41" s="13" t="n"/>
      <c r="M41" s="13" t="n"/>
      <c r="N41" s="14">
        <f>IF(OR(A41="",B41=""),"",N(H41)+N(I41)+N(J41)+N(K41)+N(L41))</f>
        <v/>
      </c>
      <c r="O41" s="15">
        <f>IF(OR(N41="",F41="",N(F41)=0),"",N41/F41)</f>
        <v/>
      </c>
      <c r="P41" s="16">
        <f>IF(A41="","",EOMONTH(A41,0))</f>
        <v/>
      </c>
    </row>
    <row r="42" ht="18" customHeight="1">
      <c r="A42" s="9" t="n"/>
      <c r="B42" s="10" t="n"/>
      <c r="C42" s="11" t="n"/>
      <c r="D42" s="12" t="n"/>
      <c r="E42" s="11" t="n"/>
      <c r="F42" s="13" t="n"/>
      <c r="G42" s="13" t="n"/>
      <c r="H42" s="13" t="n"/>
      <c r="I42" s="13" t="n"/>
      <c r="J42" s="13" t="n"/>
      <c r="K42" s="13" t="n"/>
      <c r="L42" s="13" t="n"/>
      <c r="M42" s="13" t="n"/>
      <c r="N42" s="14">
        <f>IF(OR(A42="",B42=""),"",N(H42)+N(I42)+N(J42)+N(K42)+N(L42))</f>
        <v/>
      </c>
      <c r="O42" s="15">
        <f>IF(OR(N42="",F42="",N(F42)=0),"",N42/F42)</f>
        <v/>
      </c>
      <c r="P42" s="16">
        <f>IF(A42="","",EOMONTH(A42,0))</f>
        <v/>
      </c>
    </row>
    <row r="43" ht="18" customHeight="1">
      <c r="A43" s="9" t="n"/>
      <c r="B43" s="10" t="n"/>
      <c r="C43" s="11" t="n"/>
      <c r="D43" s="12" t="n"/>
      <c r="E43" s="11" t="n"/>
      <c r="F43" s="13" t="n"/>
      <c r="G43" s="13" t="n"/>
      <c r="H43" s="13" t="n"/>
      <c r="I43" s="13" t="n"/>
      <c r="J43" s="13" t="n"/>
      <c r="K43" s="13" t="n"/>
      <c r="L43" s="13" t="n"/>
      <c r="M43" s="13" t="n"/>
      <c r="N43" s="14">
        <f>IF(OR(A43="",B43=""),"",N(H43)+N(I43)+N(J43)+N(K43)+N(L43))</f>
        <v/>
      </c>
      <c r="O43" s="15">
        <f>IF(OR(N43="",F43="",N(F43)=0),"",N43/F43)</f>
        <v/>
      </c>
      <c r="P43" s="16">
        <f>IF(A43="","",EOMONTH(A43,0))</f>
        <v/>
      </c>
    </row>
    <row r="44" ht="18" customHeight="1">
      <c r="A44" s="9" t="n"/>
      <c r="B44" s="10" t="n"/>
      <c r="C44" s="11" t="n"/>
      <c r="D44" s="12" t="n"/>
      <c r="E44" s="11" t="n"/>
      <c r="F44" s="13" t="n"/>
      <c r="G44" s="13" t="n"/>
      <c r="H44" s="13" t="n"/>
      <c r="I44" s="13" t="n"/>
      <c r="J44" s="13" t="n"/>
      <c r="K44" s="13" t="n"/>
      <c r="L44" s="13" t="n"/>
      <c r="M44" s="13" t="n"/>
      <c r="N44" s="14">
        <f>IF(OR(A44="",B44=""),"",N(H44)+N(I44)+N(J44)+N(K44)+N(L44))</f>
        <v/>
      </c>
      <c r="O44" s="15">
        <f>IF(OR(N44="",F44="",N(F44)=0),"",N44/F44)</f>
        <v/>
      </c>
      <c r="P44" s="16">
        <f>IF(A44="","",EOMONTH(A44,0))</f>
        <v/>
      </c>
    </row>
    <row r="45" ht="18" customHeight="1">
      <c r="A45" s="9" t="n"/>
      <c r="B45" s="10" t="n"/>
      <c r="C45" s="11" t="n"/>
      <c r="D45" s="12" t="n"/>
      <c r="E45" s="11" t="n"/>
      <c r="F45" s="13" t="n"/>
      <c r="G45" s="13" t="n"/>
      <c r="H45" s="13" t="n"/>
      <c r="I45" s="13" t="n"/>
      <c r="J45" s="13" t="n"/>
      <c r="K45" s="13" t="n"/>
      <c r="L45" s="13" t="n"/>
      <c r="M45" s="13" t="n"/>
      <c r="N45" s="14">
        <f>IF(OR(A45="",B45=""),"",N(H45)+N(I45)+N(J45)+N(K45)+N(L45))</f>
        <v/>
      </c>
      <c r="O45" s="15">
        <f>IF(OR(N45="",F45="",N(F45)=0),"",N45/F45)</f>
        <v/>
      </c>
      <c r="P45" s="16">
        <f>IF(A45="","",EOMONTH(A45,0))</f>
        <v/>
      </c>
    </row>
    <row r="46" ht="18" customHeight="1">
      <c r="A46" s="9" t="n"/>
      <c r="B46" s="10" t="n"/>
      <c r="C46" s="11" t="n"/>
      <c r="D46" s="12" t="n"/>
      <c r="E46" s="11" t="n"/>
      <c r="F46" s="13" t="n"/>
      <c r="G46" s="13" t="n"/>
      <c r="H46" s="13" t="n"/>
      <c r="I46" s="13" t="n"/>
      <c r="J46" s="13" t="n"/>
      <c r="K46" s="13" t="n"/>
      <c r="L46" s="13" t="n"/>
      <c r="M46" s="13" t="n"/>
      <c r="N46" s="14">
        <f>IF(OR(A46="",B46=""),"",N(H46)+N(I46)+N(J46)+N(K46)+N(L46))</f>
        <v/>
      </c>
      <c r="O46" s="15">
        <f>IF(OR(N46="",F46="",N(F46)=0),"",N46/F46)</f>
        <v/>
      </c>
      <c r="P46" s="16">
        <f>IF(A46="","",EOMONTH(A46,0))</f>
        <v/>
      </c>
    </row>
    <row r="47" ht="18" customHeight="1">
      <c r="A47" s="9" t="n"/>
      <c r="B47" s="10" t="n"/>
      <c r="C47" s="11" t="n"/>
      <c r="D47" s="12" t="n"/>
      <c r="E47" s="11" t="n"/>
      <c r="F47" s="13" t="n"/>
      <c r="G47" s="13" t="n"/>
      <c r="H47" s="13" t="n"/>
      <c r="I47" s="13" t="n"/>
      <c r="J47" s="13" t="n"/>
      <c r="K47" s="13" t="n"/>
      <c r="L47" s="13" t="n"/>
      <c r="M47" s="13" t="n"/>
      <c r="N47" s="14">
        <f>IF(OR(A47="",B47=""),"",N(H47)+N(I47)+N(J47)+N(K47)+N(L47))</f>
        <v/>
      </c>
      <c r="O47" s="15">
        <f>IF(OR(N47="",F47="",N(F47)=0),"",N47/F47)</f>
        <v/>
      </c>
      <c r="P47" s="16">
        <f>IF(A47="","",EOMONTH(A47,0))</f>
        <v/>
      </c>
    </row>
    <row r="48" ht="18" customHeight="1">
      <c r="A48" s="9" t="n"/>
      <c r="B48" s="10" t="n"/>
      <c r="C48" s="11" t="n"/>
      <c r="D48" s="12" t="n"/>
      <c r="E48" s="11" t="n"/>
      <c r="F48" s="13" t="n"/>
      <c r="G48" s="13" t="n"/>
      <c r="H48" s="13" t="n"/>
      <c r="I48" s="13" t="n"/>
      <c r="J48" s="13" t="n"/>
      <c r="K48" s="13" t="n"/>
      <c r="L48" s="13" t="n"/>
      <c r="M48" s="13" t="n"/>
      <c r="N48" s="14">
        <f>IF(OR(A48="",B48=""),"",N(H48)+N(I48)+N(J48)+N(K48)+N(L48))</f>
        <v/>
      </c>
      <c r="O48" s="15">
        <f>IF(OR(N48="",F48="",N(F48)=0),"",N48/F48)</f>
        <v/>
      </c>
      <c r="P48" s="16">
        <f>IF(A48="","",EOMONTH(A48,0))</f>
        <v/>
      </c>
    </row>
    <row r="49" ht="18" customHeight="1">
      <c r="A49" s="9" t="n"/>
      <c r="B49" s="10" t="n"/>
      <c r="C49" s="11" t="n"/>
      <c r="D49" s="12" t="n"/>
      <c r="E49" s="11" t="n"/>
      <c r="F49" s="13" t="n"/>
      <c r="G49" s="13" t="n"/>
      <c r="H49" s="13" t="n"/>
      <c r="I49" s="13" t="n"/>
      <c r="J49" s="13" t="n"/>
      <c r="K49" s="13" t="n"/>
      <c r="L49" s="13" t="n"/>
      <c r="M49" s="13" t="n"/>
      <c r="N49" s="14">
        <f>IF(OR(A49="",B49=""),"",N(H49)+N(I49)+N(J49)+N(K49)+N(L49))</f>
        <v/>
      </c>
      <c r="O49" s="15">
        <f>IF(OR(N49="",F49="",N(F49)=0),"",N49/F49)</f>
        <v/>
      </c>
      <c r="P49" s="16">
        <f>IF(A49="","",EOMONTH(A49,0))</f>
        <v/>
      </c>
    </row>
    <row r="50" ht="18" customHeight="1">
      <c r="A50" s="9" t="n"/>
      <c r="B50" s="10" t="n"/>
      <c r="C50" s="11" t="n"/>
      <c r="D50" s="12" t="n"/>
      <c r="E50" s="11" t="n"/>
      <c r="F50" s="13" t="n"/>
      <c r="G50" s="13" t="n"/>
      <c r="H50" s="13" t="n"/>
      <c r="I50" s="13" t="n"/>
      <c r="J50" s="13" t="n"/>
      <c r="K50" s="13" t="n"/>
      <c r="L50" s="13" t="n"/>
      <c r="M50" s="13" t="n"/>
      <c r="N50" s="14">
        <f>IF(OR(A50="",B50=""),"",N(H50)+N(I50)+N(J50)+N(K50)+N(L50))</f>
        <v/>
      </c>
      <c r="O50" s="15">
        <f>IF(OR(N50="",F50="",N(F50)=0),"",N50/F50)</f>
        <v/>
      </c>
      <c r="P50" s="16">
        <f>IF(A50="","",EOMONTH(A50,0))</f>
        <v/>
      </c>
    </row>
    <row r="51" ht="18" customHeight="1">
      <c r="A51" s="9" t="n"/>
      <c r="B51" s="10" t="n"/>
      <c r="C51" s="11" t="n"/>
      <c r="D51" s="12" t="n"/>
      <c r="E51" s="11" t="n"/>
      <c r="F51" s="13" t="n"/>
      <c r="G51" s="13" t="n"/>
      <c r="H51" s="13" t="n"/>
      <c r="I51" s="13" t="n"/>
      <c r="J51" s="13" t="n"/>
      <c r="K51" s="13" t="n"/>
      <c r="L51" s="13" t="n"/>
      <c r="M51" s="13" t="n"/>
      <c r="N51" s="14">
        <f>IF(OR(A51="",B51=""),"",N(H51)+N(I51)+N(J51)+N(K51)+N(L51))</f>
        <v/>
      </c>
      <c r="O51" s="15">
        <f>IF(OR(N51="",F51="",N(F51)=0),"",N51/F51)</f>
        <v/>
      </c>
      <c r="P51" s="16">
        <f>IF(A51="","",EOMONTH(A51,0))</f>
        <v/>
      </c>
    </row>
    <row r="52" ht="18" customHeight="1">
      <c r="A52" s="9" t="n"/>
      <c r="B52" s="10" t="n"/>
      <c r="C52" s="11" t="n"/>
      <c r="D52" s="12" t="n"/>
      <c r="E52" s="11" t="n"/>
      <c r="F52" s="13" t="n"/>
      <c r="G52" s="13" t="n"/>
      <c r="H52" s="13" t="n"/>
      <c r="I52" s="13" t="n"/>
      <c r="J52" s="13" t="n"/>
      <c r="K52" s="13" t="n"/>
      <c r="L52" s="13" t="n"/>
      <c r="M52" s="13" t="n"/>
      <c r="N52" s="14">
        <f>IF(OR(A52="",B52=""),"",N(H52)+N(I52)+N(J52)+N(K52)+N(L52))</f>
        <v/>
      </c>
      <c r="O52" s="15">
        <f>IF(OR(N52="",F52="",N(F52)=0),"",N52/F52)</f>
        <v/>
      </c>
      <c r="P52" s="16">
        <f>IF(A52="","",EOMONTH(A52,0))</f>
        <v/>
      </c>
    </row>
    <row r="53" ht="18" customHeight="1">
      <c r="A53" s="9" t="n"/>
      <c r="B53" s="10" t="n"/>
      <c r="C53" s="11" t="n"/>
      <c r="D53" s="12" t="n"/>
      <c r="E53" s="11" t="n"/>
      <c r="F53" s="13" t="n"/>
      <c r="G53" s="13" t="n"/>
      <c r="H53" s="13" t="n"/>
      <c r="I53" s="13" t="n"/>
      <c r="J53" s="13" t="n"/>
      <c r="K53" s="13" t="n"/>
      <c r="L53" s="13" t="n"/>
      <c r="M53" s="13" t="n"/>
      <c r="N53" s="14">
        <f>IF(OR(A53="",B53=""),"",N(H53)+N(I53)+N(J53)+N(K53)+N(L53))</f>
        <v/>
      </c>
      <c r="O53" s="15">
        <f>IF(OR(N53="",F53="",N(F53)=0),"",N53/F53)</f>
        <v/>
      </c>
      <c r="P53" s="16">
        <f>IF(A53="","",EOMONTH(A53,0))</f>
        <v/>
      </c>
    </row>
    <row r="54" ht="18" customHeight="1">
      <c r="A54" s="9" t="n"/>
      <c r="B54" s="10" t="n"/>
      <c r="C54" s="11" t="n"/>
      <c r="D54" s="12" t="n"/>
      <c r="E54" s="11" t="n"/>
      <c r="F54" s="13" t="n"/>
      <c r="G54" s="13" t="n"/>
      <c r="H54" s="13" t="n"/>
      <c r="I54" s="13" t="n"/>
      <c r="J54" s="13" t="n"/>
      <c r="K54" s="13" t="n"/>
      <c r="L54" s="13" t="n"/>
      <c r="M54" s="13" t="n"/>
      <c r="N54" s="14">
        <f>IF(OR(A54="",B54=""),"",N(H54)+N(I54)+N(J54)+N(K54)+N(L54))</f>
        <v/>
      </c>
      <c r="O54" s="15">
        <f>IF(OR(N54="",F54="",N(F54)=0),"",N54/F54)</f>
        <v/>
      </c>
      <c r="P54" s="16">
        <f>IF(A54="","",EOMONTH(A54,0))</f>
        <v/>
      </c>
    </row>
    <row r="55" ht="18" customHeight="1">
      <c r="A55" s="9" t="n"/>
      <c r="B55" s="10" t="n"/>
      <c r="C55" s="11" t="n"/>
      <c r="D55" s="12" t="n"/>
      <c r="E55" s="11" t="n"/>
      <c r="F55" s="13" t="n"/>
      <c r="G55" s="13" t="n"/>
      <c r="H55" s="13" t="n"/>
      <c r="I55" s="13" t="n"/>
      <c r="J55" s="13" t="n"/>
      <c r="K55" s="13" t="n"/>
      <c r="L55" s="13" t="n"/>
      <c r="M55" s="13" t="n"/>
      <c r="N55" s="14">
        <f>IF(OR(A55="",B55=""),"",N(H55)+N(I55)+N(J55)+N(K55)+N(L55))</f>
        <v/>
      </c>
      <c r="O55" s="15">
        <f>IF(OR(N55="",F55="",N(F55)=0),"",N55/F55)</f>
        <v/>
      </c>
      <c r="P55" s="16">
        <f>IF(A55="","",EOMONTH(A55,0))</f>
        <v/>
      </c>
    </row>
    <row r="56" ht="18" customHeight="1">
      <c r="A56" s="9" t="n"/>
      <c r="B56" s="10" t="n"/>
      <c r="C56" s="11" t="n"/>
      <c r="D56" s="12" t="n"/>
      <c r="E56" s="11" t="n"/>
      <c r="F56" s="13" t="n"/>
      <c r="G56" s="13" t="n"/>
      <c r="H56" s="13" t="n"/>
      <c r="I56" s="13" t="n"/>
      <c r="J56" s="13" t="n"/>
      <c r="K56" s="13" t="n"/>
      <c r="L56" s="13" t="n"/>
      <c r="M56" s="13" t="n"/>
      <c r="N56" s="14">
        <f>IF(OR(A56="",B56=""),"",N(H56)+N(I56)+N(J56)+N(K56)+N(L56))</f>
        <v/>
      </c>
      <c r="O56" s="15">
        <f>IF(OR(N56="",F56="",N(F56)=0),"",N56/F56)</f>
        <v/>
      </c>
      <c r="P56" s="16">
        <f>IF(A56="","",EOMONTH(A56,0))</f>
        <v/>
      </c>
    </row>
    <row r="57" ht="18" customHeight="1">
      <c r="A57" s="9" t="n"/>
      <c r="B57" s="10" t="n"/>
      <c r="C57" s="11" t="n"/>
      <c r="D57" s="12" t="n"/>
      <c r="E57" s="11" t="n"/>
      <c r="F57" s="13" t="n"/>
      <c r="G57" s="13" t="n"/>
      <c r="H57" s="13" t="n"/>
      <c r="I57" s="13" t="n"/>
      <c r="J57" s="13" t="n"/>
      <c r="K57" s="13" t="n"/>
      <c r="L57" s="13" t="n"/>
      <c r="M57" s="13" t="n"/>
      <c r="N57" s="14">
        <f>IF(OR(A57="",B57=""),"",N(H57)+N(I57)+N(J57)+N(K57)+N(L57))</f>
        <v/>
      </c>
      <c r="O57" s="15">
        <f>IF(OR(N57="",F57="",N(F57)=0),"",N57/F57)</f>
        <v/>
      </c>
      <c r="P57" s="16">
        <f>IF(A57="","",EOMONTH(A57,0))</f>
        <v/>
      </c>
    </row>
    <row r="58" ht="18" customHeight="1">
      <c r="A58" s="9" t="n"/>
      <c r="B58" s="10" t="n"/>
      <c r="C58" s="11" t="n"/>
      <c r="D58" s="12" t="n"/>
      <c r="E58" s="11" t="n"/>
      <c r="F58" s="13" t="n"/>
      <c r="G58" s="13" t="n"/>
      <c r="H58" s="13" t="n"/>
      <c r="I58" s="13" t="n"/>
      <c r="J58" s="13" t="n"/>
      <c r="K58" s="13" t="n"/>
      <c r="L58" s="13" t="n"/>
      <c r="M58" s="13" t="n"/>
      <c r="N58" s="14">
        <f>IF(OR(A58="",B58=""),"",N(H58)+N(I58)+N(J58)+N(K58)+N(L58))</f>
        <v/>
      </c>
      <c r="O58" s="15">
        <f>IF(OR(N58="",F58="",N(F58)=0),"",N58/F58)</f>
        <v/>
      </c>
      <c r="P58" s="16">
        <f>IF(A58="","",EOMONTH(A58,0))</f>
        <v/>
      </c>
    </row>
    <row r="59" ht="18" customHeight="1">
      <c r="A59" s="9" t="n"/>
      <c r="B59" s="10" t="n"/>
      <c r="C59" s="11" t="n"/>
      <c r="D59" s="12" t="n"/>
      <c r="E59" s="11" t="n"/>
      <c r="F59" s="13" t="n"/>
      <c r="G59" s="13" t="n"/>
      <c r="H59" s="13" t="n"/>
      <c r="I59" s="13" t="n"/>
      <c r="J59" s="13" t="n"/>
      <c r="K59" s="13" t="n"/>
      <c r="L59" s="13" t="n"/>
      <c r="M59" s="13" t="n"/>
      <c r="N59" s="14">
        <f>IF(OR(A59="",B59=""),"",N(H59)+N(I59)+N(J59)+N(K59)+N(L59))</f>
        <v/>
      </c>
      <c r="O59" s="15">
        <f>IF(OR(N59="",F59="",N(F59)=0),"",N59/F59)</f>
        <v/>
      </c>
      <c r="P59" s="16">
        <f>IF(A59="","",EOMONTH(A59,0))</f>
        <v/>
      </c>
    </row>
    <row r="60" ht="18" customHeight="1">
      <c r="A60" s="9" t="n"/>
      <c r="B60" s="10" t="n"/>
      <c r="C60" s="11" t="n"/>
      <c r="D60" s="12" t="n"/>
      <c r="E60" s="11" t="n"/>
      <c r="F60" s="13" t="n"/>
      <c r="G60" s="13" t="n"/>
      <c r="H60" s="13" t="n"/>
      <c r="I60" s="13" t="n"/>
      <c r="J60" s="13" t="n"/>
      <c r="K60" s="13" t="n"/>
      <c r="L60" s="13" t="n"/>
      <c r="M60" s="13" t="n"/>
      <c r="N60" s="14">
        <f>IF(OR(A60="",B60=""),"",N(H60)+N(I60)+N(J60)+N(K60)+N(L60))</f>
        <v/>
      </c>
      <c r="O60" s="15">
        <f>IF(OR(N60="",F60="",N(F60)=0),"",N60/F60)</f>
        <v/>
      </c>
      <c r="P60" s="16">
        <f>IF(A60="","",EOMONTH(A60,0))</f>
        <v/>
      </c>
    </row>
    <row r="61" ht="18" customHeight="1">
      <c r="A61" s="9" t="n"/>
      <c r="B61" s="10" t="n"/>
      <c r="C61" s="11" t="n"/>
      <c r="D61" s="12" t="n"/>
      <c r="E61" s="11" t="n"/>
      <c r="F61" s="13" t="n"/>
      <c r="G61" s="13" t="n"/>
      <c r="H61" s="13" t="n"/>
      <c r="I61" s="13" t="n"/>
      <c r="J61" s="13" t="n"/>
      <c r="K61" s="13" t="n"/>
      <c r="L61" s="13" t="n"/>
      <c r="M61" s="13" t="n"/>
      <c r="N61" s="14">
        <f>IF(OR(A61="",B61=""),"",N(H61)+N(I61)+N(J61)+N(K61)+N(L61))</f>
        <v/>
      </c>
      <c r="O61" s="15">
        <f>IF(OR(N61="",F61="",N(F61)=0),"",N61/F61)</f>
        <v/>
      </c>
      <c r="P61" s="16">
        <f>IF(A61="","",EOMONTH(A61,0))</f>
        <v/>
      </c>
    </row>
    <row r="62" ht="18" customHeight="1">
      <c r="A62" s="9" t="n"/>
      <c r="B62" s="10" t="n"/>
      <c r="C62" s="11" t="n"/>
      <c r="D62" s="12" t="n"/>
      <c r="E62" s="11" t="n"/>
      <c r="F62" s="13" t="n"/>
      <c r="G62" s="13" t="n"/>
      <c r="H62" s="13" t="n"/>
      <c r="I62" s="13" t="n"/>
      <c r="J62" s="13" t="n"/>
      <c r="K62" s="13" t="n"/>
      <c r="L62" s="13" t="n"/>
      <c r="M62" s="13" t="n"/>
      <c r="N62" s="14">
        <f>IF(OR(A62="",B62=""),"",N(H62)+N(I62)+N(J62)+N(K62)+N(L62))</f>
        <v/>
      </c>
      <c r="O62" s="15">
        <f>IF(OR(N62="",F62="",N(F62)=0),"",N62/F62)</f>
        <v/>
      </c>
      <c r="P62" s="16">
        <f>IF(A62="","",EOMONTH(A62,0))</f>
        <v/>
      </c>
    </row>
    <row r="63" ht="18" customHeight="1">
      <c r="A63" s="9" t="n"/>
      <c r="B63" s="10" t="n"/>
      <c r="C63" s="11" t="n"/>
      <c r="D63" s="12" t="n"/>
      <c r="E63" s="11" t="n"/>
      <c r="F63" s="13" t="n"/>
      <c r="G63" s="13" t="n"/>
      <c r="H63" s="13" t="n"/>
      <c r="I63" s="13" t="n"/>
      <c r="J63" s="13" t="n"/>
      <c r="K63" s="13" t="n"/>
      <c r="L63" s="13" t="n"/>
      <c r="M63" s="13" t="n"/>
      <c r="N63" s="14">
        <f>IF(OR(A63="",B63=""),"",N(H63)+N(I63)+N(J63)+N(K63)+N(L63))</f>
        <v/>
      </c>
      <c r="O63" s="15">
        <f>IF(OR(N63="",F63="",N(F63)=0),"",N63/F63)</f>
        <v/>
      </c>
      <c r="P63" s="16">
        <f>IF(A63="","",EOMONTH(A63,0))</f>
        <v/>
      </c>
    </row>
    <row r="64" ht="18" customHeight="1">
      <c r="A64" s="9" t="n"/>
      <c r="B64" s="10" t="n"/>
      <c r="C64" s="11" t="n"/>
      <c r="D64" s="12" t="n"/>
      <c r="E64" s="11" t="n"/>
      <c r="F64" s="13" t="n"/>
      <c r="G64" s="13" t="n"/>
      <c r="H64" s="13" t="n"/>
      <c r="I64" s="13" t="n"/>
      <c r="J64" s="13" t="n"/>
      <c r="K64" s="13" t="n"/>
      <c r="L64" s="13" t="n"/>
      <c r="M64" s="13" t="n"/>
      <c r="N64" s="14">
        <f>IF(OR(A64="",B64=""),"",N(H64)+N(I64)+N(J64)+N(K64)+N(L64))</f>
        <v/>
      </c>
      <c r="O64" s="15">
        <f>IF(OR(N64="",F64="",N(F64)=0),"",N64/F64)</f>
        <v/>
      </c>
      <c r="P64" s="16">
        <f>IF(A64="","",EOMONTH(A64,0))</f>
        <v/>
      </c>
    </row>
    <row r="65" ht="18" customHeight="1">
      <c r="A65" s="9" t="n"/>
      <c r="B65" s="10" t="n"/>
      <c r="C65" s="11" t="n"/>
      <c r="D65" s="12" t="n"/>
      <c r="E65" s="11" t="n"/>
      <c r="F65" s="13" t="n"/>
      <c r="G65" s="13" t="n"/>
      <c r="H65" s="13" t="n"/>
      <c r="I65" s="13" t="n"/>
      <c r="J65" s="13" t="n"/>
      <c r="K65" s="13" t="n"/>
      <c r="L65" s="13" t="n"/>
      <c r="M65" s="13" t="n"/>
      <c r="N65" s="14">
        <f>IF(OR(A65="",B65=""),"",N(H65)+N(I65)+N(J65)+N(K65)+N(L65))</f>
        <v/>
      </c>
      <c r="O65" s="15">
        <f>IF(OR(N65="",F65="",N(F65)=0),"",N65/F65)</f>
        <v/>
      </c>
      <c r="P65" s="16">
        <f>IF(A65="","",EOMONTH(A65,0))</f>
        <v/>
      </c>
    </row>
    <row r="66" ht="18" customHeight="1">
      <c r="A66" s="9" t="n"/>
      <c r="B66" s="10" t="n"/>
      <c r="C66" s="11" t="n"/>
      <c r="D66" s="12" t="n"/>
      <c r="E66" s="11" t="n"/>
      <c r="F66" s="13" t="n"/>
      <c r="G66" s="13" t="n"/>
      <c r="H66" s="13" t="n"/>
      <c r="I66" s="13" t="n"/>
      <c r="J66" s="13" t="n"/>
      <c r="K66" s="13" t="n"/>
      <c r="L66" s="13" t="n"/>
      <c r="M66" s="13" t="n"/>
      <c r="N66" s="14">
        <f>IF(OR(A66="",B66=""),"",N(H66)+N(I66)+N(J66)+N(K66)+N(L66))</f>
        <v/>
      </c>
      <c r="O66" s="15">
        <f>IF(OR(N66="",F66="",N(F66)=0),"",N66/F66)</f>
        <v/>
      </c>
      <c r="P66" s="16">
        <f>IF(A66="","",EOMONTH(A66,0))</f>
        <v/>
      </c>
    </row>
    <row r="67" ht="18" customHeight="1">
      <c r="A67" s="9" t="n"/>
      <c r="B67" s="10" t="n"/>
      <c r="C67" s="11" t="n"/>
      <c r="D67" s="12" t="n"/>
      <c r="E67" s="11" t="n"/>
      <c r="F67" s="13" t="n"/>
      <c r="G67" s="13" t="n"/>
      <c r="H67" s="13" t="n"/>
      <c r="I67" s="13" t="n"/>
      <c r="J67" s="13" t="n"/>
      <c r="K67" s="13" t="n"/>
      <c r="L67" s="13" t="n"/>
      <c r="M67" s="13" t="n"/>
      <c r="N67" s="14">
        <f>IF(OR(A67="",B67=""),"",N(H67)+N(I67)+N(J67)+N(K67)+N(L67))</f>
        <v/>
      </c>
      <c r="O67" s="15">
        <f>IF(OR(N67="",F67="",N(F67)=0),"",N67/F67)</f>
        <v/>
      </c>
      <c r="P67" s="16">
        <f>IF(A67="","",EOMONTH(A67,0))</f>
        <v/>
      </c>
    </row>
    <row r="68" ht="18" customHeight="1">
      <c r="A68" s="9" t="n"/>
      <c r="B68" s="10" t="n"/>
      <c r="C68" s="11" t="n"/>
      <c r="D68" s="12" t="n"/>
      <c r="E68" s="11" t="n"/>
      <c r="F68" s="13" t="n"/>
      <c r="G68" s="13" t="n"/>
      <c r="H68" s="13" t="n"/>
      <c r="I68" s="13" t="n"/>
      <c r="J68" s="13" t="n"/>
      <c r="K68" s="13" t="n"/>
      <c r="L68" s="13" t="n"/>
      <c r="M68" s="13" t="n"/>
      <c r="N68" s="14">
        <f>IF(OR(A68="",B68=""),"",N(H68)+N(I68)+N(J68)+N(K68)+N(L68))</f>
        <v/>
      </c>
      <c r="O68" s="15">
        <f>IF(OR(N68="",F68="",N(F68)=0),"",N68/F68)</f>
        <v/>
      </c>
      <c r="P68" s="16">
        <f>IF(A68="","",EOMONTH(A68,0))</f>
        <v/>
      </c>
    </row>
    <row r="69" ht="18" customHeight="1">
      <c r="A69" s="9" t="n"/>
      <c r="B69" s="10" t="n"/>
      <c r="C69" s="11" t="n"/>
      <c r="D69" s="12" t="n"/>
      <c r="E69" s="11" t="n"/>
      <c r="F69" s="13" t="n"/>
      <c r="G69" s="13" t="n"/>
      <c r="H69" s="13" t="n"/>
      <c r="I69" s="13" t="n"/>
      <c r="J69" s="13" t="n"/>
      <c r="K69" s="13" t="n"/>
      <c r="L69" s="13" t="n"/>
      <c r="M69" s="13" t="n"/>
      <c r="N69" s="14">
        <f>IF(OR(A69="",B69=""),"",N(H69)+N(I69)+N(J69)+N(K69)+N(L69))</f>
        <v/>
      </c>
      <c r="O69" s="15">
        <f>IF(OR(N69="",F69="",N(F69)=0),"",N69/F69)</f>
        <v/>
      </c>
      <c r="P69" s="16">
        <f>IF(A69="","",EOMONTH(A69,0))</f>
        <v/>
      </c>
    </row>
    <row r="70" ht="18" customHeight="1">
      <c r="A70" s="9" t="n"/>
      <c r="B70" s="10" t="n"/>
      <c r="C70" s="11" t="n"/>
      <c r="D70" s="12" t="n"/>
      <c r="E70" s="11" t="n"/>
      <c r="F70" s="13" t="n"/>
      <c r="G70" s="13" t="n"/>
      <c r="H70" s="13" t="n"/>
      <c r="I70" s="13" t="n"/>
      <c r="J70" s="13" t="n"/>
      <c r="K70" s="13" t="n"/>
      <c r="L70" s="13" t="n"/>
      <c r="M70" s="13" t="n"/>
      <c r="N70" s="14">
        <f>IF(OR(A70="",B70=""),"",N(H70)+N(I70)+N(J70)+N(K70)+N(L70))</f>
        <v/>
      </c>
      <c r="O70" s="15">
        <f>IF(OR(N70="",F70="",N(F70)=0),"",N70/F70)</f>
        <v/>
      </c>
      <c r="P70" s="16">
        <f>IF(A70="","",EOMONTH(A70,0))</f>
        <v/>
      </c>
    </row>
    <row r="71" ht="18" customHeight="1">
      <c r="A71" s="9" t="n"/>
      <c r="B71" s="10" t="n"/>
      <c r="C71" s="11" t="n"/>
      <c r="D71" s="12" t="n"/>
      <c r="E71" s="11" t="n"/>
      <c r="F71" s="13" t="n"/>
      <c r="G71" s="13" t="n"/>
      <c r="H71" s="13" t="n"/>
      <c r="I71" s="13" t="n"/>
      <c r="J71" s="13" t="n"/>
      <c r="K71" s="13" t="n"/>
      <c r="L71" s="13" t="n"/>
      <c r="M71" s="13" t="n"/>
      <c r="N71" s="14">
        <f>IF(OR(A71="",B71=""),"",N(H71)+N(I71)+N(J71)+N(K71)+N(L71))</f>
        <v/>
      </c>
      <c r="O71" s="15">
        <f>IF(OR(N71="",F71="",N(F71)=0),"",N71/F71)</f>
        <v/>
      </c>
      <c r="P71" s="16">
        <f>IF(A71="","",EOMONTH(A71,0))</f>
        <v/>
      </c>
    </row>
    <row r="72" ht="18" customHeight="1">
      <c r="A72" s="9" t="n"/>
      <c r="B72" s="10" t="n"/>
      <c r="C72" s="11" t="n"/>
      <c r="D72" s="12" t="n"/>
      <c r="E72" s="11" t="n"/>
      <c r="F72" s="13" t="n"/>
      <c r="G72" s="13" t="n"/>
      <c r="H72" s="13" t="n"/>
      <c r="I72" s="13" t="n"/>
      <c r="J72" s="13" t="n"/>
      <c r="K72" s="13" t="n"/>
      <c r="L72" s="13" t="n"/>
      <c r="M72" s="13" t="n"/>
      <c r="N72" s="14">
        <f>IF(OR(A72="",B72=""),"",N(H72)+N(I72)+N(J72)+N(K72)+N(L72))</f>
        <v/>
      </c>
      <c r="O72" s="15">
        <f>IF(OR(N72="",F72="",N(F72)=0),"",N72/F72)</f>
        <v/>
      </c>
      <c r="P72" s="16">
        <f>IF(A72="","",EOMONTH(A72,0))</f>
        <v/>
      </c>
    </row>
    <row r="73" ht="18" customHeight="1">
      <c r="A73" s="9" t="n"/>
      <c r="B73" s="10" t="n"/>
      <c r="C73" s="11" t="n"/>
      <c r="D73" s="12" t="n"/>
      <c r="E73" s="11" t="n"/>
      <c r="F73" s="13" t="n"/>
      <c r="G73" s="13" t="n"/>
      <c r="H73" s="13" t="n"/>
      <c r="I73" s="13" t="n"/>
      <c r="J73" s="13" t="n"/>
      <c r="K73" s="13" t="n"/>
      <c r="L73" s="13" t="n"/>
      <c r="M73" s="13" t="n"/>
      <c r="N73" s="14">
        <f>IF(OR(A73="",B73=""),"",N(H73)+N(I73)+N(J73)+N(K73)+N(L73))</f>
        <v/>
      </c>
      <c r="O73" s="15">
        <f>IF(OR(N73="",F73="",N(F73)=0),"",N73/F73)</f>
        <v/>
      </c>
      <c r="P73" s="16">
        <f>IF(A73="","",EOMONTH(A73,0))</f>
        <v/>
      </c>
    </row>
    <row r="74" ht="22" customHeight="1">
      <c r="A74" s="17" t="inlineStr">
        <is>
          <t>POSTS LOGGED ON THIS SHEET</t>
        </is>
      </c>
      <c r="B74" s="18" t="n"/>
      <c r="C74" s="18" t="n"/>
      <c r="D74" s="18" t="n"/>
      <c r="E74" s="19">
        <f>COUNTA(A14:A73)</f>
        <v/>
      </c>
      <c r="F74" s="19">
        <f>SUM(F14:F73)</f>
        <v/>
      </c>
      <c r="G74" s="19">
        <f>SUM(G14:G73)</f>
        <v/>
      </c>
      <c r="H74" s="19">
        <f>SUM(H14:H73)</f>
        <v/>
      </c>
      <c r="I74" s="19">
        <f>SUM(I14:I73)</f>
        <v/>
      </c>
      <c r="J74" s="19">
        <f>SUM(J14:J73)</f>
        <v/>
      </c>
      <c r="K74" s="19">
        <f>SUM(K14:K73)</f>
        <v/>
      </c>
      <c r="L74" s="19">
        <f>SUM(L14:L73)</f>
        <v/>
      </c>
      <c r="M74" s="19">
        <f>SUM(M14:M73)</f>
        <v/>
      </c>
      <c r="N74" s="19">
        <f>SUM(N14:N73)</f>
        <v/>
      </c>
      <c r="O74" s="20">
        <f>IF(N(F74)=0,"",N74/F74)</f>
        <v/>
      </c>
      <c r="P74" s="21" t="n"/>
    </row>
    <row r="76" ht="29" customHeight="1">
      <c r="A76" s="7" t="inlineStr">
        <is>
          <t>Note: the total in the engagement rate column is not the average of the rates above it. It is total engagements over total reach, which weights every post by how many people actually saw it. Averaging the percentages lets one post that reached eleven people swamp a post that reached four thousand.</t>
        </is>
      </c>
    </row>
    <row r="77" ht="17.5" customHeight="1">
      <c r="A77" s="7" t="inlineStr">
        <is>
          <t>Note: a reach cell left empty while the date is filled in turns amber. Without reach there is no engagement rate, so fill it in on the day you post, while the numbers are still in front of you.</t>
        </is>
      </c>
    </row>
    <row r="78" ht="29" customHeight="1">
      <c r="A78" s="22" t="inlineStr">
        <is>
          <t>Important: WhatsApp Business does not report reach the way the others do. For a status update use the view count as reach, and count replies as comments. For a broadcast list, reach is the number of people the message was delivered to. Read the WhatsApp section on the reference sheet before you send a broadcast to anyone.</t>
        </is>
      </c>
    </row>
  </sheetData>
  <mergeCells count="13">
    <mergeCell ref="A11:P11"/>
    <mergeCell ref="A10:P10"/>
    <mergeCell ref="A76:P76"/>
    <mergeCell ref="K5:P5"/>
    <mergeCell ref="A74:D74"/>
    <mergeCell ref="A1:P1"/>
    <mergeCell ref="A9:P9"/>
    <mergeCell ref="K6:P6"/>
    <mergeCell ref="K4:P4"/>
    <mergeCell ref="A8:P8"/>
    <mergeCell ref="A77:P77"/>
    <mergeCell ref="A78:P78"/>
    <mergeCell ref="A2:P2"/>
  </mergeCells>
  <conditionalFormatting sqref="O14:O73">
    <cfRule type="cellIs" priority="1" operator="greaterThanOrEqual" dxfId="0">
      <formula>0.03</formula>
    </cfRule>
    <cfRule type="cellIs" priority="2" operator="lessThan" dxfId="1">
      <formula>0.01</formula>
    </cfRule>
  </conditionalFormatting>
  <conditionalFormatting sqref="M14:M73">
    <cfRule type="cellIs" priority="3" operator="greaterThan" dxfId="0">
      <formula>0</formula>
    </cfRule>
  </conditionalFormatting>
  <conditionalFormatting sqref="D14:D73">
    <cfRule type="expression" priority="4" dxfId="0">
      <formula>AND($M14&lt;&gt;"",$M14&gt;0)</formula>
    </cfRule>
  </conditionalFormatting>
  <conditionalFormatting sqref="F14:F73">
    <cfRule type="expression" priority="5" dxfId="2">
      <formula>AND($A14&lt;&gt;"",$F14="")</formula>
    </cfRule>
  </conditionalFormatting>
  <dataValidations count="3">
    <dataValidation sqref="B14:B73" showDropDown="0" showInputMessage="1" showErrorMessage="1" allowBlank="1" errorTitle="Choose from the list" error="Pick one of the options in the dropdown." promptTitle="Select" prompt="Where you posted it." type="list">
      <formula1>"Facebook,Instagram,TikTok,WhatsApp Business,LinkedIn"</formula1>
    </dataValidation>
    <dataValidation sqref="C14:C73" showDropDown="0" showInputMessage="1" showErrorMessage="1" allowBlank="1" errorTitle="Choose from the list" error="Pick one of the options in the dropdown." promptTitle="Select" prompt="What kind of post it was." type="list">
      <formula1>"Image,Video,Reel,Story,Carousel,Text,Live"</formula1>
    </dataValidation>
    <dataValidation sqref="E14:E73" showDropDown="0" showInputMessage="1" showErrorMessage="1" allowBlank="1" errorTitle="Choose from the list" error="Pick one of the options in the dropdown." promptTitle="Select" prompt="What you wanted this post to do." type="list">
      <formula1>"Awareness,Engagement,Enquiry,Sale,Recruitment"</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J44"/>
  <sheetViews>
    <sheetView showGridLines="0" workbookViewId="0">
      <pane ySplit="8" topLeftCell="A9" activePane="bottomLeft" state="frozen"/>
      <selection pane="bottomLeft" activeCell="A1" sqref="A1"/>
    </sheetView>
  </sheetViews>
  <sheetFormatPr baseColWidth="8" defaultRowHeight="15"/>
  <cols>
    <col width="24" customWidth="1" min="1" max="1"/>
    <col width="16" customWidth="1" min="2" max="2"/>
    <col width="13" customWidth="1" min="3" max="3"/>
    <col width="14" customWidth="1" min="4" max="4"/>
    <col width="14" customWidth="1" min="5" max="5"/>
    <col width="14" customWidth="1" min="6" max="6"/>
    <col width="14" customWidth="1" min="7" max="7"/>
    <col width="15" customWidth="1" min="8" max="8"/>
    <col width="15" customWidth="1" min="9" max="9"/>
    <col width="26" customWidth="1" min="10" max="10"/>
  </cols>
  <sheetData>
    <row r="1" ht="26" customHeight="1">
      <c r="A1" s="1" t="inlineStr">
        <is>
          <t>MONTH BY MONTH, PLATFORM BY PLATFORM</t>
        </is>
      </c>
    </row>
    <row r="2" ht="14" customHeight="1">
      <c r="A2" s="2" t="inlineStr">
        <is>
          <t>Pick a month. Everything except your advertising spend works itself out from the post log</t>
        </is>
      </c>
    </row>
    <row r="3" ht="4" customHeight="1">
      <c r="A3" s="3" t="n"/>
      <c r="B3" s="3" t="n"/>
      <c r="C3" s="3" t="n"/>
      <c r="D3" s="3" t="n"/>
      <c r="E3" s="3" t="n"/>
      <c r="F3" s="3" t="n"/>
      <c r="G3" s="3" t="n"/>
      <c r="H3" s="3" t="n"/>
      <c r="I3" s="3" t="n"/>
      <c r="J3" s="3" t="n"/>
    </row>
    <row r="4" ht="15" customHeight="1">
      <c r="A4" s="4" t="inlineStr">
        <is>
          <t>[YOUR COMPANY NAME]</t>
        </is>
      </c>
      <c r="F4" s="5" t="inlineStr">
        <is>
          <t>[ Insert your logo in the space above ]</t>
        </is>
      </c>
    </row>
    <row r="5" ht="15" customHeight="1">
      <c r="A5" s="6" t="inlineStr">
        <is>
          <t>Reg No: [XXXX/XXXXXX/XX]</t>
        </is>
      </c>
      <c r="F5" s="5" t="inlineStr">
        <is>
          <t>VAT No: [4XXXXXXXXX] (if VAT registered)</t>
        </is>
      </c>
    </row>
    <row r="6" ht="15" customHeight="1">
      <c r="A6" s="6" t="inlineStr">
        <is>
          <t>[email@yourbusiness.co.za]</t>
        </is>
      </c>
      <c r="F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23" t="inlineStr">
        <is>
          <t>THE MONTH YOU ARE LOOKING AT</t>
        </is>
      </c>
      <c r="B10" s="24" t="n"/>
      <c r="C10" s="24" t="n"/>
      <c r="D10" s="24" t="n"/>
      <c r="E10" s="24" t="n"/>
      <c r="F10" s="24" t="n"/>
      <c r="G10" s="24" t="n"/>
      <c r="H10" s="24" t="n"/>
      <c r="I10" s="24" t="n"/>
      <c r="J10" s="24" t="n"/>
    </row>
    <row r="11" ht="24" customHeight="1">
      <c r="A11" s="25" t="inlineStr">
        <is>
          <t>Type any date in the month you want to see</t>
        </is>
      </c>
      <c r="B11" s="26" t="n"/>
      <c r="C11" s="27">
        <f>IF(B11="","",EOMONTH(B11,0))</f>
        <v/>
      </c>
      <c r="D11" s="28" t="inlineStr">
        <is>
          <t>The month end date next to it is what the table below matches on. Leave it alone.</t>
        </is>
      </c>
    </row>
    <row r="13" ht="22" customHeight="1">
      <c r="A13" s="23" t="inlineStr">
        <is>
          <t>THIS MONTH BY PLATFORM</t>
        </is>
      </c>
      <c r="B13" s="24" t="n"/>
      <c r="C13" s="24" t="n"/>
      <c r="D13" s="24" t="n"/>
      <c r="E13" s="24" t="n"/>
      <c r="F13" s="24" t="n"/>
      <c r="G13" s="24" t="n"/>
      <c r="H13" s="24" t="n"/>
      <c r="I13" s="24" t="n"/>
      <c r="J13" s="24" t="n"/>
    </row>
    <row r="14" ht="40" customHeight="1">
      <c r="A14" s="8" t="inlineStr">
        <is>
          <t>PLATFORM</t>
        </is>
      </c>
      <c r="B14" s="8" t="inlineStr">
        <is>
          <t>POSTS PUBLISHED</t>
        </is>
      </c>
      <c r="C14" s="8" t="inlineStr">
        <is>
          <t>TOTAL REACH</t>
        </is>
      </c>
      <c r="D14" s="8" t="inlineStr">
        <is>
          <t>TOTAL IMPRESSIONS</t>
        </is>
      </c>
      <c r="E14" s="8" t="inlineStr">
        <is>
          <t>TOTAL ENGAGEMENTS</t>
        </is>
      </c>
      <c r="F14" s="8" t="inlineStr">
        <is>
          <t>AVERAGE ENGAGEMENT RATE</t>
        </is>
      </c>
      <c r="G14" s="8" t="inlineStr">
        <is>
          <t>ENQUIRIES</t>
        </is>
      </c>
      <c r="H14" s="8" t="inlineStr">
        <is>
          <t>ADVERTISING SPEND THIS MONTH</t>
        </is>
      </c>
      <c r="I14" s="8" t="inlineStr">
        <is>
          <t>COST PER ENQUIRY</t>
        </is>
      </c>
      <c r="J14" s="8" t="inlineStr">
        <is>
          <t>WHAT THIS ROW IS TELLING YOU</t>
        </is>
      </c>
    </row>
    <row r="15" ht="22" customHeight="1">
      <c r="A15" s="29" t="inlineStr">
        <is>
          <t>Facebook</t>
        </is>
      </c>
      <c r="B15" s="30">
        <f>IF(C11="","",COUNTIFS('Post log'!P14:P73,C11,'Post log'!B14:B73,"Facebook"))</f>
        <v/>
      </c>
      <c r="C15" s="30">
        <f>IF(C11="","",SUMIFS('Post log'!F14:F73,'Post log'!P14:P73,C11,'Post log'!B14:B73,"Facebook"))</f>
        <v/>
      </c>
      <c r="D15" s="30">
        <f>IF(C11="","",SUMIFS('Post log'!G14:G73,'Post log'!P14:P73,C11,'Post log'!B14:B73,"Facebook"))</f>
        <v/>
      </c>
      <c r="E15" s="30">
        <f>IF(C11="","",SUMIFS('Post log'!N14:N73,'Post log'!P14:P73,C11,'Post log'!B14:B73,"Facebook"))</f>
        <v/>
      </c>
      <c r="F15" s="31">
        <f>IF(OR(C15="",N(C15)=0),"",E15/C15)</f>
        <v/>
      </c>
      <c r="G15" s="30">
        <f>IF(C11="","",SUMIFS('Post log'!M14:M73,'Post log'!P14:P73,C11,'Post log'!B14:B73,"Facebook"))</f>
        <v/>
      </c>
      <c r="H15" s="32" t="n"/>
      <c r="I15" s="33">
        <f>IF(OR(H15="",N(G15)=0),"",H15/G15)</f>
        <v/>
      </c>
      <c r="J15" s="34">
        <f>IF(N(B15)=0,"Nothing posted here this month",IF(N(G15)&gt;0,"Enquiries came from here",IF(N(C15)=0,"Posted, but no reach recorded","Seen by people, no enquiries yet")))</f>
        <v/>
      </c>
    </row>
    <row r="16" ht="22" customHeight="1">
      <c r="A16" s="29" t="inlineStr">
        <is>
          <t>Instagram</t>
        </is>
      </c>
      <c r="B16" s="30">
        <f>IF(C11="","",COUNTIFS('Post log'!P14:P73,C11,'Post log'!B14:B73,"Instagram"))</f>
        <v/>
      </c>
      <c r="C16" s="30">
        <f>IF(C11="","",SUMIFS('Post log'!F14:F73,'Post log'!P14:P73,C11,'Post log'!B14:B73,"Instagram"))</f>
        <v/>
      </c>
      <c r="D16" s="30">
        <f>IF(C11="","",SUMIFS('Post log'!G14:G73,'Post log'!P14:P73,C11,'Post log'!B14:B73,"Instagram"))</f>
        <v/>
      </c>
      <c r="E16" s="30">
        <f>IF(C11="","",SUMIFS('Post log'!N14:N73,'Post log'!P14:P73,C11,'Post log'!B14:B73,"Instagram"))</f>
        <v/>
      </c>
      <c r="F16" s="31">
        <f>IF(OR(C16="",N(C16)=0),"",E16/C16)</f>
        <v/>
      </c>
      <c r="G16" s="30">
        <f>IF(C11="","",SUMIFS('Post log'!M14:M73,'Post log'!P14:P73,C11,'Post log'!B14:B73,"Instagram"))</f>
        <v/>
      </c>
      <c r="H16" s="32" t="n"/>
      <c r="I16" s="33">
        <f>IF(OR(H16="",N(G16)=0),"",H16/G16)</f>
        <v/>
      </c>
      <c r="J16" s="34">
        <f>IF(N(B16)=0,"Nothing posted here this month",IF(N(G16)&gt;0,"Enquiries came from here",IF(N(C16)=0,"Posted, but no reach recorded","Seen by people, no enquiries yet")))</f>
        <v/>
      </c>
    </row>
    <row r="17" ht="22" customHeight="1">
      <c r="A17" s="29" t="inlineStr">
        <is>
          <t>TikTok</t>
        </is>
      </c>
      <c r="B17" s="30">
        <f>IF(C11="","",COUNTIFS('Post log'!P14:P73,C11,'Post log'!B14:B73,"TikTok"))</f>
        <v/>
      </c>
      <c r="C17" s="30">
        <f>IF(C11="","",SUMIFS('Post log'!F14:F73,'Post log'!P14:P73,C11,'Post log'!B14:B73,"TikTok"))</f>
        <v/>
      </c>
      <c r="D17" s="30">
        <f>IF(C11="","",SUMIFS('Post log'!G14:G73,'Post log'!P14:P73,C11,'Post log'!B14:B73,"TikTok"))</f>
        <v/>
      </c>
      <c r="E17" s="30">
        <f>IF(C11="","",SUMIFS('Post log'!N14:N73,'Post log'!P14:P73,C11,'Post log'!B14:B73,"TikTok"))</f>
        <v/>
      </c>
      <c r="F17" s="31">
        <f>IF(OR(C17="",N(C17)=0),"",E17/C17)</f>
        <v/>
      </c>
      <c r="G17" s="30">
        <f>IF(C11="","",SUMIFS('Post log'!M14:M73,'Post log'!P14:P73,C11,'Post log'!B14:B73,"TikTok"))</f>
        <v/>
      </c>
      <c r="H17" s="32" t="n"/>
      <c r="I17" s="33">
        <f>IF(OR(H17="",N(G17)=0),"",H17/G17)</f>
        <v/>
      </c>
      <c r="J17" s="34">
        <f>IF(N(B17)=0,"Nothing posted here this month",IF(N(G17)&gt;0,"Enquiries came from here",IF(N(C17)=0,"Posted, but no reach recorded","Seen by people, no enquiries yet")))</f>
        <v/>
      </c>
    </row>
    <row r="18" ht="22" customHeight="1">
      <c r="A18" s="29" t="inlineStr">
        <is>
          <t>WhatsApp Business</t>
        </is>
      </c>
      <c r="B18" s="30">
        <f>IF(C11="","",COUNTIFS('Post log'!P14:P73,C11,'Post log'!B14:B73,"WhatsApp Business"))</f>
        <v/>
      </c>
      <c r="C18" s="30">
        <f>IF(C11="","",SUMIFS('Post log'!F14:F73,'Post log'!P14:P73,C11,'Post log'!B14:B73,"WhatsApp Business"))</f>
        <v/>
      </c>
      <c r="D18" s="30">
        <f>IF(C11="","",SUMIFS('Post log'!G14:G73,'Post log'!P14:P73,C11,'Post log'!B14:B73,"WhatsApp Business"))</f>
        <v/>
      </c>
      <c r="E18" s="30">
        <f>IF(C11="","",SUMIFS('Post log'!N14:N73,'Post log'!P14:P73,C11,'Post log'!B14:B73,"WhatsApp Business"))</f>
        <v/>
      </c>
      <c r="F18" s="31">
        <f>IF(OR(C18="",N(C18)=0),"",E18/C18)</f>
        <v/>
      </c>
      <c r="G18" s="30">
        <f>IF(C11="","",SUMIFS('Post log'!M14:M73,'Post log'!P14:P73,C11,'Post log'!B14:B73,"WhatsApp Business"))</f>
        <v/>
      </c>
      <c r="H18" s="32" t="n"/>
      <c r="I18" s="33">
        <f>IF(OR(H18="",N(G18)=0),"",H18/G18)</f>
        <v/>
      </c>
      <c r="J18" s="34">
        <f>IF(N(B18)=0,"Nothing posted here this month",IF(N(G18)&gt;0,"Enquiries came from here",IF(N(C18)=0,"Posted, but no reach recorded","Seen by people, no enquiries yet")))</f>
        <v/>
      </c>
    </row>
    <row r="19" ht="22" customHeight="1">
      <c r="A19" s="29" t="inlineStr">
        <is>
          <t>LinkedIn</t>
        </is>
      </c>
      <c r="B19" s="30">
        <f>IF(C11="","",COUNTIFS('Post log'!P14:P73,C11,'Post log'!B14:B73,"LinkedIn"))</f>
        <v/>
      </c>
      <c r="C19" s="30">
        <f>IF(C11="","",SUMIFS('Post log'!F14:F73,'Post log'!P14:P73,C11,'Post log'!B14:B73,"LinkedIn"))</f>
        <v/>
      </c>
      <c r="D19" s="30">
        <f>IF(C11="","",SUMIFS('Post log'!G14:G73,'Post log'!P14:P73,C11,'Post log'!B14:B73,"LinkedIn"))</f>
        <v/>
      </c>
      <c r="E19" s="30">
        <f>IF(C11="","",SUMIFS('Post log'!N14:N73,'Post log'!P14:P73,C11,'Post log'!B14:B73,"LinkedIn"))</f>
        <v/>
      </c>
      <c r="F19" s="31">
        <f>IF(OR(C19="",N(C19)=0),"",E19/C19)</f>
        <v/>
      </c>
      <c r="G19" s="30">
        <f>IF(C11="","",SUMIFS('Post log'!M14:M73,'Post log'!P14:P73,C11,'Post log'!B14:B73,"LinkedIn"))</f>
        <v/>
      </c>
      <c r="H19" s="32" t="n"/>
      <c r="I19" s="33">
        <f>IF(OR(H19="",N(G19)=0),"",H19/G19)</f>
        <v/>
      </c>
      <c r="J19" s="34">
        <f>IF(N(B19)=0,"Nothing posted here this month",IF(N(G19)&gt;0,"Enquiries came from here",IF(N(C19)=0,"Posted, but no reach recorded","Seen by people, no enquiries yet")))</f>
        <v/>
      </c>
    </row>
    <row r="20" ht="22" customHeight="1">
      <c r="A20" s="17" t="inlineStr">
        <is>
          <t>ALL PLATFORMS</t>
        </is>
      </c>
      <c r="B20" s="19">
        <f>SUM(B15:B19)</f>
        <v/>
      </c>
      <c r="C20" s="19">
        <f>SUM(C15:C19)</f>
        <v/>
      </c>
      <c r="D20" s="19">
        <f>SUM(D15:D19)</f>
        <v/>
      </c>
      <c r="E20" s="19">
        <f>SUM(E15:E19)</f>
        <v/>
      </c>
      <c r="F20" s="20">
        <f>IF(N(C20)=0,"",E20/C20)</f>
        <v/>
      </c>
      <c r="G20" s="19">
        <f>SUM(G15:G19)</f>
        <v/>
      </c>
      <c r="H20" s="35">
        <f>SUM(H15:H19)</f>
        <v/>
      </c>
      <c r="I20" s="36">
        <f>IF(N(G20)=0,"",H20/G20)</f>
        <v/>
      </c>
      <c r="J20" s="21" t="n"/>
    </row>
    <row r="22" ht="29" customHeight="1">
      <c r="A22" s="7" t="inlineStr">
        <is>
          <t>Note: cost per enquiry only appears once you type what you spent on that platform in the month. Leave the spend blank for a platform you paid nothing for, and the column stays blank rather than dividing by nothing.</t>
        </is>
      </c>
    </row>
    <row r="23" ht="29" customHeight="1">
      <c r="A23" s="7" t="inlineStr">
        <is>
          <t>Note: if you are registered for VAT, type the spend excluding VAT, because the VAT on advertising comes back to you as input tax. If you are not registered, type what actually left your bank account, VAT included. Template F2 sets the whole marketing budget up on the same basis.</t>
        </is>
      </c>
    </row>
    <row r="25" ht="22" customHeight="1">
      <c r="A25" s="23" t="inlineStr">
        <is>
          <t>WHICH PLATFORM IS ACTUALLY WORKING FOR YOU</t>
        </is>
      </c>
      <c r="B25" s="24" t="n"/>
      <c r="C25" s="24" t="n"/>
      <c r="D25" s="24" t="n"/>
      <c r="E25" s="24" t="n"/>
      <c r="F25" s="24" t="n"/>
      <c r="G25" s="24" t="n"/>
      <c r="H25" s="24" t="n"/>
      <c r="I25" s="24" t="n"/>
      <c r="J25" s="24" t="n"/>
    </row>
    <row r="26" ht="29" customHeight="1">
      <c r="A26" s="7" t="inlineStr">
        <is>
          <t>Note: this block covers every post in the log, not just the month above, and it ranks by enquiries for every post you published. Not by likes, not by followers, not by reach. A platform that gives you three enquiries from ten posts beats a platform that gives you nine hundred likes and nobody who wants to buy anything.</t>
        </is>
      </c>
    </row>
    <row r="27" ht="40" customHeight="1">
      <c r="A27" s="8" t="inlineStr">
        <is>
          <t>PLATFORM, ALL TIME</t>
        </is>
      </c>
      <c r="B27" s="8" t="inlineStr">
        <is>
          <t>POSTS PUBLISHED</t>
        </is>
      </c>
      <c r="C27" s="8" t="inlineStr">
        <is>
          <t>TOTAL REACH</t>
        </is>
      </c>
      <c r="D27" s="8" t="inlineStr">
        <is>
          <t>TOTAL ENGAGEMENTS</t>
        </is>
      </c>
      <c r="E27" s="8" t="inlineStr">
        <is>
          <t>ENQUIRIES</t>
        </is>
      </c>
      <c r="F27" s="8" t="inlineStr">
        <is>
          <t>ENGAGEMENT RATE</t>
        </is>
      </c>
      <c r="G27" s="8" t="inlineStr">
        <is>
          <t>ENQUIRIES FOR EVERY POST</t>
        </is>
      </c>
      <c r="H27" s="8" t="inlineStr">
        <is>
          <t>REACH FOR EVERY ENQUIRY</t>
        </is>
      </c>
      <c r="I27" s="8" t="inlineStr">
        <is>
          <t>RANK</t>
        </is>
      </c>
      <c r="J27" s="8" t="inlineStr">
        <is>
          <t>VERDICT</t>
        </is>
      </c>
    </row>
    <row r="28" ht="24" customHeight="1">
      <c r="A28" s="29" t="inlineStr">
        <is>
          <t>Facebook</t>
        </is>
      </c>
      <c r="B28" s="30">
        <f>COUNTIF('Post log'!B14:B73,"Facebook")</f>
        <v/>
      </c>
      <c r="C28" s="30">
        <f>SUMIF('Post log'!B14:B73,"Facebook",'Post log'!F14:F73)</f>
        <v/>
      </c>
      <c r="D28" s="30">
        <f>SUMIF('Post log'!B14:B73,"Facebook",'Post log'!N14:N73)</f>
        <v/>
      </c>
      <c r="E28" s="30">
        <f>SUMIF('Post log'!B14:B73,"Facebook",'Post log'!M14:M73)</f>
        <v/>
      </c>
      <c r="F28" s="37">
        <f>IF(N(C28)=0,"",D28/C28)</f>
        <v/>
      </c>
      <c r="G28" s="38">
        <f>IF(N(B28)=0,"",E28/B28)</f>
        <v/>
      </c>
      <c r="H28" s="39">
        <f>IF(N(E28)=0,"",C28/E28)</f>
        <v/>
      </c>
      <c r="I28" s="30">
        <f>IF(G28="","",COUNTIF(INDEX(G:G,28):INDEX(G:G,32),"&gt;"&amp;G28)+COUNTIF(INDEX(G:G,28):G28,G28))</f>
        <v/>
      </c>
      <c r="J28" s="34">
        <f>IF(N(B28)=0,"You have not posted here yet",IF(N(B28)&lt;3,"Too few posts to judge this platform",IF(N(E28)=0,"No enquiries yet. Change what you post or stop posting here",IF(I28=1,"Your best platform for enquiries. Put your time here","Earning its place, but not your best"))))</f>
        <v/>
      </c>
    </row>
    <row r="29" ht="24" customHeight="1">
      <c r="A29" s="29" t="inlineStr">
        <is>
          <t>Instagram</t>
        </is>
      </c>
      <c r="B29" s="30">
        <f>COUNTIF('Post log'!B14:B73,"Instagram")</f>
        <v/>
      </c>
      <c r="C29" s="30">
        <f>SUMIF('Post log'!B14:B73,"Instagram",'Post log'!F14:F73)</f>
        <v/>
      </c>
      <c r="D29" s="30">
        <f>SUMIF('Post log'!B14:B73,"Instagram",'Post log'!N14:N73)</f>
        <v/>
      </c>
      <c r="E29" s="30">
        <f>SUMIF('Post log'!B14:B73,"Instagram",'Post log'!M14:M73)</f>
        <v/>
      </c>
      <c r="F29" s="37">
        <f>IF(N(C29)=0,"",D29/C29)</f>
        <v/>
      </c>
      <c r="G29" s="38">
        <f>IF(N(B29)=0,"",E29/B29)</f>
        <v/>
      </c>
      <c r="H29" s="39">
        <f>IF(N(E29)=0,"",C29/E29)</f>
        <v/>
      </c>
      <c r="I29" s="30">
        <f>IF(G29="","",COUNTIF(INDEX(G:G,28):INDEX(G:G,32),"&gt;"&amp;G29)+COUNTIF(INDEX(G:G,28):G29,G29))</f>
        <v/>
      </c>
      <c r="J29" s="34">
        <f>IF(N(B29)=0,"You have not posted here yet",IF(N(B29)&lt;3,"Too few posts to judge this platform",IF(N(E29)=0,"No enquiries yet. Change what you post or stop posting here",IF(I29=1,"Your best platform for enquiries. Put your time here","Earning its place, but not your best"))))</f>
        <v/>
      </c>
    </row>
    <row r="30" ht="24" customHeight="1">
      <c r="A30" s="29" t="inlineStr">
        <is>
          <t>TikTok</t>
        </is>
      </c>
      <c r="B30" s="30">
        <f>COUNTIF('Post log'!B14:B73,"TikTok")</f>
        <v/>
      </c>
      <c r="C30" s="30">
        <f>SUMIF('Post log'!B14:B73,"TikTok",'Post log'!F14:F73)</f>
        <v/>
      </c>
      <c r="D30" s="30">
        <f>SUMIF('Post log'!B14:B73,"TikTok",'Post log'!N14:N73)</f>
        <v/>
      </c>
      <c r="E30" s="30">
        <f>SUMIF('Post log'!B14:B73,"TikTok",'Post log'!M14:M73)</f>
        <v/>
      </c>
      <c r="F30" s="37">
        <f>IF(N(C30)=0,"",D30/C30)</f>
        <v/>
      </c>
      <c r="G30" s="38">
        <f>IF(N(B30)=0,"",E30/B30)</f>
        <v/>
      </c>
      <c r="H30" s="39">
        <f>IF(N(E30)=0,"",C30/E30)</f>
        <v/>
      </c>
      <c r="I30" s="30">
        <f>IF(G30="","",COUNTIF(INDEX(G:G,28):INDEX(G:G,32),"&gt;"&amp;G30)+COUNTIF(INDEX(G:G,28):G30,G30))</f>
        <v/>
      </c>
      <c r="J30" s="34">
        <f>IF(N(B30)=0,"You have not posted here yet",IF(N(B30)&lt;3,"Too few posts to judge this platform",IF(N(E30)=0,"No enquiries yet. Change what you post or stop posting here",IF(I30=1,"Your best platform for enquiries. Put your time here","Earning its place, but not your best"))))</f>
        <v/>
      </c>
    </row>
    <row r="31" ht="24" customHeight="1">
      <c r="A31" s="29" t="inlineStr">
        <is>
          <t>WhatsApp Business</t>
        </is>
      </c>
      <c r="B31" s="30">
        <f>COUNTIF('Post log'!B14:B73,"WhatsApp Business")</f>
        <v/>
      </c>
      <c r="C31" s="30">
        <f>SUMIF('Post log'!B14:B73,"WhatsApp Business",'Post log'!F14:F73)</f>
        <v/>
      </c>
      <c r="D31" s="30">
        <f>SUMIF('Post log'!B14:B73,"WhatsApp Business",'Post log'!N14:N73)</f>
        <v/>
      </c>
      <c r="E31" s="30">
        <f>SUMIF('Post log'!B14:B73,"WhatsApp Business",'Post log'!M14:M73)</f>
        <v/>
      </c>
      <c r="F31" s="37">
        <f>IF(N(C31)=0,"",D31/C31)</f>
        <v/>
      </c>
      <c r="G31" s="38">
        <f>IF(N(B31)=0,"",E31/B31)</f>
        <v/>
      </c>
      <c r="H31" s="39">
        <f>IF(N(E31)=0,"",C31/E31)</f>
        <v/>
      </c>
      <c r="I31" s="30">
        <f>IF(G31="","",COUNTIF(INDEX(G:G,28):INDEX(G:G,32),"&gt;"&amp;G31)+COUNTIF(INDEX(G:G,28):G31,G31))</f>
        <v/>
      </c>
      <c r="J31" s="34">
        <f>IF(N(B31)=0,"You have not posted here yet",IF(N(B31)&lt;3,"Too few posts to judge this platform",IF(N(E31)=0,"No enquiries yet. Change what you post or stop posting here",IF(I31=1,"Your best platform for enquiries. Put your time here","Earning its place, but not your best"))))</f>
        <v/>
      </c>
    </row>
    <row r="32" ht="24" customHeight="1">
      <c r="A32" s="29" t="inlineStr">
        <is>
          <t>LinkedIn</t>
        </is>
      </c>
      <c r="B32" s="30">
        <f>COUNTIF('Post log'!B14:B73,"LinkedIn")</f>
        <v/>
      </c>
      <c r="C32" s="30">
        <f>SUMIF('Post log'!B14:B73,"LinkedIn",'Post log'!F14:F73)</f>
        <v/>
      </c>
      <c r="D32" s="30">
        <f>SUMIF('Post log'!B14:B73,"LinkedIn",'Post log'!N14:N73)</f>
        <v/>
      </c>
      <c r="E32" s="30">
        <f>SUMIF('Post log'!B14:B73,"LinkedIn",'Post log'!M14:M73)</f>
        <v/>
      </c>
      <c r="F32" s="37">
        <f>IF(N(C32)=0,"",D32/C32)</f>
        <v/>
      </c>
      <c r="G32" s="38">
        <f>IF(N(B32)=0,"",E32/B32)</f>
        <v/>
      </c>
      <c r="H32" s="39">
        <f>IF(N(E32)=0,"",C32/E32)</f>
        <v/>
      </c>
      <c r="I32" s="30">
        <f>IF(G32="","",COUNTIF(INDEX(G:G,28):INDEX(G:G,32),"&gt;"&amp;G32)+COUNTIF(INDEX(G:G,28):G32,G32))</f>
        <v/>
      </c>
      <c r="J32" s="34">
        <f>IF(N(B32)=0,"You have not posted here yet",IF(N(B32)&lt;3,"Too few posts to judge this platform",IF(N(E32)=0,"No enquiries yet. Change what you post or stop posting here",IF(I32=1,"Your best platform for enquiries. Put your time here","Earning its place, but not your best"))))</f>
        <v/>
      </c>
    </row>
    <row r="33" ht="22" customHeight="1">
      <c r="A33" s="17" t="inlineStr">
        <is>
          <t>ALL TIME</t>
        </is>
      </c>
      <c r="B33" s="19">
        <f>SUM(B28:B32)</f>
        <v/>
      </c>
      <c r="C33" s="19">
        <f>SUM(C28:C32)</f>
        <v/>
      </c>
      <c r="D33" s="19">
        <f>SUM(D28:D32)</f>
        <v/>
      </c>
      <c r="E33" s="19">
        <f>SUM(E28:E32)</f>
        <v/>
      </c>
      <c r="F33" s="20">
        <f>IF(N(C33)=0,"",D33/C33)</f>
        <v/>
      </c>
      <c r="G33" s="40">
        <f>IF(N(B33)=0,"",E33/B33)</f>
        <v/>
      </c>
      <c r="H33" s="21" t="n"/>
      <c r="I33" s="21" t="n"/>
      <c r="J33" s="21" t="n"/>
    </row>
    <row r="35" ht="22" customHeight="1">
      <c r="A35" s="41" t="inlineStr">
        <is>
          <t>THE SAME PLATFORMS, IN ORDER, BEST FIRST</t>
        </is>
      </c>
      <c r="B35" s="42" t="n"/>
      <c r="C35" s="42" t="n"/>
      <c r="D35" s="42" t="n"/>
      <c r="E35" s="42" t="n"/>
      <c r="F35" s="42" t="n"/>
      <c r="G35" s="42" t="n"/>
      <c r="H35" s="42" t="n"/>
      <c r="I35" s="42" t="n"/>
      <c r="J35" s="42" t="n"/>
    </row>
    <row r="36" ht="34" customHeight="1">
      <c r="A36" s="8" t="inlineStr">
        <is>
          <t>POSITION</t>
        </is>
      </c>
      <c r="B36" s="8" t="inlineStr">
        <is>
          <t>PLATFORM</t>
        </is>
      </c>
      <c r="C36" s="8" t="inlineStr">
        <is>
          <t>POSTS PUBLISHED</t>
        </is>
      </c>
      <c r="D36" s="8" t="inlineStr">
        <is>
          <t>ENQUIRIES</t>
        </is>
      </c>
      <c r="E36" s="8" t="inlineStr">
        <is>
          <t>ENQUIRIES FOR EVERY POST</t>
        </is>
      </c>
      <c r="F36" s="8" t="inlineStr">
        <is>
          <t>ENGAGEMENT RATE</t>
        </is>
      </c>
      <c r="G36" s="8" t="inlineStr">
        <is>
          <t>REACH FOR EVERY ENQUIRY</t>
        </is>
      </c>
      <c r="H36" s="8" t="inlineStr">
        <is>
          <t>WHAT TO DO ABOUT IT</t>
        </is>
      </c>
      <c r="I36" s="43" t="n"/>
      <c r="J36" s="44" t="n"/>
    </row>
    <row r="37" ht="24" customHeight="1">
      <c r="A37" s="45" t="inlineStr">
        <is>
          <t>Number 1</t>
        </is>
      </c>
      <c r="B37" s="46">
        <f>IFERROR(INDEX(A28:A32,MATCH(1,I28:I32,0)),"")</f>
        <v/>
      </c>
      <c r="C37" s="30">
        <f>IFERROR(INDEX(B28:B32,MATCH(1,I28:I32,0)),"")</f>
        <v/>
      </c>
      <c r="D37" s="30">
        <f>IFERROR(INDEX(E28:E32,MATCH(1,I28:I32,0)),"")</f>
        <v/>
      </c>
      <c r="E37" s="38">
        <f>IFERROR(INDEX(G28:G32,MATCH(1,I28:I32,0)),"")</f>
        <v/>
      </c>
      <c r="F37" s="37">
        <f>IFERROR(INDEX(F28:F32,MATCH(1,I28:I32,0)),"")</f>
        <v/>
      </c>
      <c r="G37" s="39">
        <f>IFERROR(INDEX(H28:H32,MATCH(1,I28:I32,0)),"")</f>
        <v/>
      </c>
      <c r="H37" s="47">
        <f>IFERROR(INDEX(J28:J32,MATCH(1,I28:I32,0)),"")</f>
        <v/>
      </c>
      <c r="I37" s="43" t="n"/>
      <c r="J37" s="44" t="n"/>
    </row>
    <row r="38" ht="24" customHeight="1">
      <c r="A38" s="45" t="inlineStr">
        <is>
          <t>Number 2</t>
        </is>
      </c>
      <c r="B38" s="46">
        <f>IFERROR(INDEX(A28:A32,MATCH(2,I28:I32,0)),"")</f>
        <v/>
      </c>
      <c r="C38" s="30">
        <f>IFERROR(INDEX(B28:B32,MATCH(2,I28:I32,0)),"")</f>
        <v/>
      </c>
      <c r="D38" s="30">
        <f>IFERROR(INDEX(E28:E32,MATCH(2,I28:I32,0)),"")</f>
        <v/>
      </c>
      <c r="E38" s="38">
        <f>IFERROR(INDEX(G28:G32,MATCH(2,I28:I32,0)),"")</f>
        <v/>
      </c>
      <c r="F38" s="37">
        <f>IFERROR(INDEX(F28:F32,MATCH(2,I28:I32,0)),"")</f>
        <v/>
      </c>
      <c r="G38" s="39">
        <f>IFERROR(INDEX(H28:H32,MATCH(2,I28:I32,0)),"")</f>
        <v/>
      </c>
      <c r="H38" s="47">
        <f>IFERROR(INDEX(J28:J32,MATCH(2,I28:I32,0)),"")</f>
        <v/>
      </c>
      <c r="I38" s="43" t="n"/>
      <c r="J38" s="44" t="n"/>
    </row>
    <row r="39" ht="24" customHeight="1">
      <c r="A39" s="45" t="inlineStr">
        <is>
          <t>Number 3</t>
        </is>
      </c>
      <c r="B39" s="46">
        <f>IFERROR(INDEX(A28:A32,MATCH(3,I28:I32,0)),"")</f>
        <v/>
      </c>
      <c r="C39" s="30">
        <f>IFERROR(INDEX(B28:B32,MATCH(3,I28:I32,0)),"")</f>
        <v/>
      </c>
      <c r="D39" s="30">
        <f>IFERROR(INDEX(E28:E32,MATCH(3,I28:I32,0)),"")</f>
        <v/>
      </c>
      <c r="E39" s="38">
        <f>IFERROR(INDEX(G28:G32,MATCH(3,I28:I32,0)),"")</f>
        <v/>
      </c>
      <c r="F39" s="37">
        <f>IFERROR(INDEX(F28:F32,MATCH(3,I28:I32,0)),"")</f>
        <v/>
      </c>
      <c r="G39" s="39">
        <f>IFERROR(INDEX(H28:H32,MATCH(3,I28:I32,0)),"")</f>
        <v/>
      </c>
      <c r="H39" s="47">
        <f>IFERROR(INDEX(J28:J32,MATCH(3,I28:I32,0)),"")</f>
        <v/>
      </c>
      <c r="I39" s="43" t="n"/>
      <c r="J39" s="44" t="n"/>
    </row>
    <row r="40" ht="24" customHeight="1">
      <c r="A40" s="45" t="inlineStr">
        <is>
          <t>Number 4</t>
        </is>
      </c>
      <c r="B40" s="46">
        <f>IFERROR(INDEX(A28:A32,MATCH(4,I28:I32,0)),"")</f>
        <v/>
      </c>
      <c r="C40" s="30">
        <f>IFERROR(INDEX(B28:B32,MATCH(4,I28:I32,0)),"")</f>
        <v/>
      </c>
      <c r="D40" s="30">
        <f>IFERROR(INDEX(E28:E32,MATCH(4,I28:I32,0)),"")</f>
        <v/>
      </c>
      <c r="E40" s="38">
        <f>IFERROR(INDEX(G28:G32,MATCH(4,I28:I32,0)),"")</f>
        <v/>
      </c>
      <c r="F40" s="37">
        <f>IFERROR(INDEX(F28:F32,MATCH(4,I28:I32,0)),"")</f>
        <v/>
      </c>
      <c r="G40" s="39">
        <f>IFERROR(INDEX(H28:H32,MATCH(4,I28:I32,0)),"")</f>
        <v/>
      </c>
      <c r="H40" s="47">
        <f>IFERROR(INDEX(J28:J32,MATCH(4,I28:I32,0)),"")</f>
        <v/>
      </c>
      <c r="I40" s="43" t="n"/>
      <c r="J40" s="44" t="n"/>
    </row>
    <row r="41" ht="24" customHeight="1">
      <c r="A41" s="45" t="inlineStr">
        <is>
          <t>Number 5</t>
        </is>
      </c>
      <c r="B41" s="46">
        <f>IFERROR(INDEX(A28:A32,MATCH(5,I28:I32,0)),"")</f>
        <v/>
      </c>
      <c r="C41" s="30">
        <f>IFERROR(INDEX(B28:B32,MATCH(5,I28:I32,0)),"")</f>
        <v/>
      </c>
      <c r="D41" s="30">
        <f>IFERROR(INDEX(E28:E32,MATCH(5,I28:I32,0)),"")</f>
        <v/>
      </c>
      <c r="E41" s="38">
        <f>IFERROR(INDEX(G28:G32,MATCH(5,I28:I32,0)),"")</f>
        <v/>
      </c>
      <c r="F41" s="37">
        <f>IFERROR(INDEX(F28:F32,MATCH(5,I28:I32,0)),"")</f>
        <v/>
      </c>
      <c r="G41" s="39">
        <f>IFERROR(INDEX(H28:H32,MATCH(5,I28:I32,0)),"")</f>
        <v/>
      </c>
      <c r="H41" s="47">
        <f>IFERROR(INDEX(J28:J32,MATCH(5,I28:I32,0)),"")</f>
        <v/>
      </c>
      <c r="I41" s="43" t="n"/>
      <c r="J41" s="44" t="n"/>
    </row>
    <row r="43" ht="17.5" customHeight="1">
      <c r="A43" s="7" t="inlineStr">
        <is>
          <t>Note: a blank row here means two platforms are tied, or that you have not posted on that platform yet. Fill in a few more posts and the order sorts itself out.</t>
        </is>
      </c>
    </row>
    <row r="44" ht="29" customHeight="1">
      <c r="A44" s="7" t="inlineStr">
        <is>
          <t>Note: do not close a platform on one bad month. Give it twelve posts over six weeks with a real offer in at least three of them, then look at this block again. If it is still last, put those hours into the platform at the top and stop apologising for it.</t>
        </is>
      </c>
    </row>
  </sheetData>
  <mergeCells count="22">
    <mergeCell ref="A23:J23"/>
    <mergeCell ref="A8:J8"/>
    <mergeCell ref="H36:J36"/>
    <mergeCell ref="A22:J22"/>
    <mergeCell ref="A35:J35"/>
    <mergeCell ref="A43:J43"/>
    <mergeCell ref="F6:J6"/>
    <mergeCell ref="A10:J10"/>
    <mergeCell ref="A13:J13"/>
    <mergeCell ref="A44:J44"/>
    <mergeCell ref="H37:J37"/>
    <mergeCell ref="F5:J5"/>
    <mergeCell ref="A1:J1"/>
    <mergeCell ref="D11:J11"/>
    <mergeCell ref="A25:J25"/>
    <mergeCell ref="H38:J38"/>
    <mergeCell ref="H41:J41"/>
    <mergeCell ref="H40:J40"/>
    <mergeCell ref="A26:J26"/>
    <mergeCell ref="A2:J2"/>
    <mergeCell ref="H39:J39"/>
    <mergeCell ref="F4:J4"/>
  </mergeCells>
  <conditionalFormatting sqref="G15:G19">
    <cfRule type="cellIs" priority="1" operator="greaterThan" dxfId="3">
      <formula>0</formula>
    </cfRule>
  </conditionalFormatting>
  <conditionalFormatting sqref="A15:A19">
    <cfRule type="expression" priority="2" dxfId="4">
      <formula>AND($B15&gt;0,$G15=0)</formula>
    </cfRule>
  </conditionalFormatting>
  <conditionalFormatting sqref="I28:I32">
    <cfRule type="cellIs" priority="3" operator="equal" dxfId="3">
      <formula>1</formula>
    </cfRule>
  </conditionalFormatting>
  <conditionalFormatting sqref="G28:G32">
    <cfRule type="cellIs" priority="4" operator="equal" dxfId="5">
      <formula>0</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21759B"/>
    <outlinePr summaryBelow="1" summaryRight="1"/>
    <pageSetUpPr fitToPage="1"/>
  </sheetPr>
  <dimension ref="A1:G84"/>
  <sheetViews>
    <sheetView showGridLines="0" workbookViewId="0">
      <pane ySplit="12" topLeftCell="A13" activePane="bottomLeft" state="frozen"/>
      <selection pane="bottomLeft" activeCell="A1" sqref="A1"/>
    </sheetView>
  </sheetViews>
  <sheetFormatPr baseColWidth="8" defaultRowHeight="15"/>
  <cols>
    <col width="15" customWidth="1" min="1" max="1"/>
    <col width="15" customWidth="1" min="2" max="2"/>
    <col width="20" customWidth="1" min="3" max="3"/>
    <col width="18" customWidth="1" min="4" max="4"/>
    <col width="15" customWidth="1" min="5" max="5"/>
    <col width="13" customWidth="1" min="6" max="6"/>
    <col width="34" customWidth="1" min="7" max="7"/>
  </cols>
  <sheetData>
    <row r="1" ht="26" customHeight="1">
      <c r="A1" s="1" t="inlineStr">
        <is>
          <t>FOLLOWER GROWTH, MONTH BY MONTH</t>
        </is>
      </c>
    </row>
    <row r="2" ht="14" customHeight="1">
      <c r="A2" s="2" t="inlineStr">
        <is>
          <t>One line per platform per month. The net change works itself out from the month before</t>
        </is>
      </c>
    </row>
    <row r="3" ht="4" customHeight="1">
      <c r="A3" s="3" t="n"/>
      <c r="B3" s="3" t="n"/>
      <c r="C3" s="3" t="n"/>
      <c r="D3" s="3" t="n"/>
      <c r="E3" s="3" t="n"/>
      <c r="F3" s="3" t="n"/>
      <c r="G3" s="3" t="n"/>
    </row>
    <row r="4" ht="15" customHeight="1">
      <c r="A4" s="4" t="inlineStr">
        <is>
          <t>[YOUR COMPANY NAME]</t>
        </is>
      </c>
      <c r="F4" s="5" t="inlineStr">
        <is>
          <t>[ Insert your logo in the space above ]</t>
        </is>
      </c>
    </row>
    <row r="5" ht="15" customHeight="1">
      <c r="A5" s="6" t="inlineStr">
        <is>
          <t>Reg No: [XXXX/XXXXXX/XX]</t>
        </is>
      </c>
      <c r="F5" s="5" t="inlineStr">
        <is>
          <t>VAT No: [4XXXXXXXXX] (if VAT registered)</t>
        </is>
      </c>
    </row>
    <row r="6" ht="15" customHeight="1">
      <c r="A6" s="6" t="inlineStr">
        <is>
          <t>[email@yourbusiness.co.za]</t>
        </is>
      </c>
      <c r="F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type any date in the month. The month end column next to it is what the net change matches on, so a follower count you took on the 3rd and one you took on the 28th still land in the same month.</t>
        </is>
      </c>
    </row>
    <row r="10" ht="29" customHeight="1">
      <c r="A10" s="7" t="inlineStr">
        <is>
          <t>Note: record the count on the same day every month. The last working day is easiest to remember. One line per platform per month, and do not skip a month, because the net change compares this month against the month immediately before it.</t>
        </is>
      </c>
    </row>
    <row r="12" ht="30" customHeight="1">
      <c r="A12" s="8" t="inlineStr">
        <is>
          <t>MONTH</t>
        </is>
      </c>
      <c r="B12" s="8" t="inlineStr">
        <is>
          <t>MONTH END</t>
        </is>
      </c>
      <c r="C12" s="8" t="inlineStr">
        <is>
          <t>PLATFORM</t>
        </is>
      </c>
      <c r="D12" s="8" t="inlineStr">
        <is>
          <t>FOLLOWERS AT MONTH END</t>
        </is>
      </c>
      <c r="E12" s="8" t="inlineStr">
        <is>
          <t>NET CHANGE</t>
        </is>
      </c>
      <c r="F12" s="8" t="inlineStr">
        <is>
          <t>GROWTH</t>
        </is>
      </c>
      <c r="G12" s="8" t="inlineStr">
        <is>
          <t>NOTE</t>
        </is>
      </c>
    </row>
    <row r="13" ht="18" customHeight="1">
      <c r="A13" s="9" t="n"/>
      <c r="B13" s="48">
        <f>IF(A13="","",EOMONTH(A13,0))</f>
        <v/>
      </c>
      <c r="C13" s="10" t="n"/>
      <c r="D13" s="13" t="n"/>
      <c r="E13" s="49">
        <f>IF(OR(A13="",C13="",D13=""),"",IF(COUNTIFS(INDEX(B:B,13):INDEX(B:B,72),EOMONTH(A13,-1),INDEX(C:C,13):INDEX(C:C,72),C13)=0,"",D13-SUMIFS(INDEX(D:D,13):INDEX(D:D,72),INDEX(B:B,13):INDEX(B:B,72),EOMONTH(A13,-1),INDEX(C:C,13):INDEX(C:C,72),C13)))</f>
        <v/>
      </c>
      <c r="F13" s="50">
        <f>IF(E13="","",IF(D13-E13=0,"",E13/(D13-E13)))</f>
        <v/>
      </c>
      <c r="G13" s="12" t="n"/>
    </row>
    <row r="14" ht="18" customHeight="1">
      <c r="A14" s="9" t="n"/>
      <c r="B14" s="48">
        <f>IF(A14="","",EOMONTH(A14,0))</f>
        <v/>
      </c>
      <c r="C14" s="10" t="n"/>
      <c r="D14" s="13" t="n"/>
      <c r="E14" s="49">
        <f>IF(OR(A14="",C14="",D14=""),"",IF(COUNTIFS(INDEX(B:B,13):INDEX(B:B,72),EOMONTH(A14,-1),INDEX(C:C,13):INDEX(C:C,72),C14)=0,"",D14-SUMIFS(INDEX(D:D,13):INDEX(D:D,72),INDEX(B:B,13):INDEX(B:B,72),EOMONTH(A14,-1),INDEX(C:C,13):INDEX(C:C,72),C14)))</f>
        <v/>
      </c>
      <c r="F14" s="50">
        <f>IF(E14="","",IF(D14-E14=0,"",E14/(D14-E14)))</f>
        <v/>
      </c>
      <c r="G14" s="12" t="n"/>
    </row>
    <row r="15" ht="18" customHeight="1">
      <c r="A15" s="9" t="n"/>
      <c r="B15" s="48">
        <f>IF(A15="","",EOMONTH(A15,0))</f>
        <v/>
      </c>
      <c r="C15" s="10" t="n"/>
      <c r="D15" s="13" t="n"/>
      <c r="E15" s="49">
        <f>IF(OR(A15="",C15="",D15=""),"",IF(COUNTIFS(INDEX(B:B,13):INDEX(B:B,72),EOMONTH(A15,-1),INDEX(C:C,13):INDEX(C:C,72),C15)=0,"",D15-SUMIFS(INDEX(D:D,13):INDEX(D:D,72),INDEX(B:B,13):INDEX(B:B,72),EOMONTH(A15,-1),INDEX(C:C,13):INDEX(C:C,72),C15)))</f>
        <v/>
      </c>
      <c r="F15" s="50">
        <f>IF(E15="","",IF(D15-E15=0,"",E15/(D15-E15)))</f>
        <v/>
      </c>
      <c r="G15" s="12" t="n"/>
    </row>
    <row r="16" ht="18" customHeight="1">
      <c r="A16" s="9" t="n"/>
      <c r="B16" s="48">
        <f>IF(A16="","",EOMONTH(A16,0))</f>
        <v/>
      </c>
      <c r="C16" s="10" t="n"/>
      <c r="D16" s="13" t="n"/>
      <c r="E16" s="49">
        <f>IF(OR(A16="",C16="",D16=""),"",IF(COUNTIFS(INDEX(B:B,13):INDEX(B:B,72),EOMONTH(A16,-1),INDEX(C:C,13):INDEX(C:C,72),C16)=0,"",D16-SUMIFS(INDEX(D:D,13):INDEX(D:D,72),INDEX(B:B,13):INDEX(B:B,72),EOMONTH(A16,-1),INDEX(C:C,13):INDEX(C:C,72),C16)))</f>
        <v/>
      </c>
      <c r="F16" s="50">
        <f>IF(E16="","",IF(D16-E16=0,"",E16/(D16-E16)))</f>
        <v/>
      </c>
      <c r="G16" s="12" t="n"/>
    </row>
    <row r="17" ht="18" customHeight="1">
      <c r="A17" s="9" t="n"/>
      <c r="B17" s="48">
        <f>IF(A17="","",EOMONTH(A17,0))</f>
        <v/>
      </c>
      <c r="C17" s="10" t="n"/>
      <c r="D17" s="13" t="n"/>
      <c r="E17" s="49">
        <f>IF(OR(A17="",C17="",D17=""),"",IF(COUNTIFS(INDEX(B:B,13):INDEX(B:B,72),EOMONTH(A17,-1),INDEX(C:C,13):INDEX(C:C,72),C17)=0,"",D17-SUMIFS(INDEX(D:D,13):INDEX(D:D,72),INDEX(B:B,13):INDEX(B:B,72),EOMONTH(A17,-1),INDEX(C:C,13):INDEX(C:C,72),C17)))</f>
        <v/>
      </c>
      <c r="F17" s="50">
        <f>IF(E17="","",IF(D17-E17=0,"",E17/(D17-E17)))</f>
        <v/>
      </c>
      <c r="G17" s="12" t="n"/>
    </row>
    <row r="18" ht="18" customHeight="1">
      <c r="A18" s="9" t="n"/>
      <c r="B18" s="48">
        <f>IF(A18="","",EOMONTH(A18,0))</f>
        <v/>
      </c>
      <c r="C18" s="10" t="n"/>
      <c r="D18" s="13" t="n"/>
      <c r="E18" s="49">
        <f>IF(OR(A18="",C18="",D18=""),"",IF(COUNTIFS(INDEX(B:B,13):INDEX(B:B,72),EOMONTH(A18,-1),INDEX(C:C,13):INDEX(C:C,72),C18)=0,"",D18-SUMIFS(INDEX(D:D,13):INDEX(D:D,72),INDEX(B:B,13):INDEX(B:B,72),EOMONTH(A18,-1),INDEX(C:C,13):INDEX(C:C,72),C18)))</f>
        <v/>
      </c>
      <c r="F18" s="50">
        <f>IF(E18="","",IF(D18-E18=0,"",E18/(D18-E18)))</f>
        <v/>
      </c>
      <c r="G18" s="12" t="n"/>
    </row>
    <row r="19" ht="18" customHeight="1">
      <c r="A19" s="9" t="n"/>
      <c r="B19" s="48">
        <f>IF(A19="","",EOMONTH(A19,0))</f>
        <v/>
      </c>
      <c r="C19" s="10" t="n"/>
      <c r="D19" s="13" t="n"/>
      <c r="E19" s="49">
        <f>IF(OR(A19="",C19="",D19=""),"",IF(COUNTIFS(INDEX(B:B,13):INDEX(B:B,72),EOMONTH(A19,-1),INDEX(C:C,13):INDEX(C:C,72),C19)=0,"",D19-SUMIFS(INDEX(D:D,13):INDEX(D:D,72),INDEX(B:B,13):INDEX(B:B,72),EOMONTH(A19,-1),INDEX(C:C,13):INDEX(C:C,72),C19)))</f>
        <v/>
      </c>
      <c r="F19" s="50">
        <f>IF(E19="","",IF(D19-E19=0,"",E19/(D19-E19)))</f>
        <v/>
      </c>
      <c r="G19" s="12" t="n"/>
    </row>
    <row r="20" ht="18" customHeight="1">
      <c r="A20" s="9" t="n"/>
      <c r="B20" s="48">
        <f>IF(A20="","",EOMONTH(A20,0))</f>
        <v/>
      </c>
      <c r="C20" s="10" t="n"/>
      <c r="D20" s="13" t="n"/>
      <c r="E20" s="49">
        <f>IF(OR(A20="",C20="",D20=""),"",IF(COUNTIFS(INDEX(B:B,13):INDEX(B:B,72),EOMONTH(A20,-1),INDEX(C:C,13):INDEX(C:C,72),C20)=0,"",D20-SUMIFS(INDEX(D:D,13):INDEX(D:D,72),INDEX(B:B,13):INDEX(B:B,72),EOMONTH(A20,-1),INDEX(C:C,13):INDEX(C:C,72),C20)))</f>
        <v/>
      </c>
      <c r="F20" s="50">
        <f>IF(E20="","",IF(D20-E20=0,"",E20/(D20-E20)))</f>
        <v/>
      </c>
      <c r="G20" s="12" t="n"/>
    </row>
    <row r="21" ht="18" customHeight="1">
      <c r="A21" s="9" t="n"/>
      <c r="B21" s="48">
        <f>IF(A21="","",EOMONTH(A21,0))</f>
        <v/>
      </c>
      <c r="C21" s="10" t="n"/>
      <c r="D21" s="13" t="n"/>
      <c r="E21" s="49">
        <f>IF(OR(A21="",C21="",D21=""),"",IF(COUNTIFS(INDEX(B:B,13):INDEX(B:B,72),EOMONTH(A21,-1),INDEX(C:C,13):INDEX(C:C,72),C21)=0,"",D21-SUMIFS(INDEX(D:D,13):INDEX(D:D,72),INDEX(B:B,13):INDEX(B:B,72),EOMONTH(A21,-1),INDEX(C:C,13):INDEX(C:C,72),C21)))</f>
        <v/>
      </c>
      <c r="F21" s="50">
        <f>IF(E21="","",IF(D21-E21=0,"",E21/(D21-E21)))</f>
        <v/>
      </c>
      <c r="G21" s="12" t="n"/>
    </row>
    <row r="22" ht="18" customHeight="1">
      <c r="A22" s="9" t="n"/>
      <c r="B22" s="48">
        <f>IF(A22="","",EOMONTH(A22,0))</f>
        <v/>
      </c>
      <c r="C22" s="10" t="n"/>
      <c r="D22" s="13" t="n"/>
      <c r="E22" s="49">
        <f>IF(OR(A22="",C22="",D22=""),"",IF(COUNTIFS(INDEX(B:B,13):INDEX(B:B,72),EOMONTH(A22,-1),INDEX(C:C,13):INDEX(C:C,72),C22)=0,"",D22-SUMIFS(INDEX(D:D,13):INDEX(D:D,72),INDEX(B:B,13):INDEX(B:B,72),EOMONTH(A22,-1),INDEX(C:C,13):INDEX(C:C,72),C22)))</f>
        <v/>
      </c>
      <c r="F22" s="50">
        <f>IF(E22="","",IF(D22-E22=0,"",E22/(D22-E22)))</f>
        <v/>
      </c>
      <c r="G22" s="12" t="n"/>
    </row>
    <row r="23" ht="18" customHeight="1">
      <c r="A23" s="9" t="n"/>
      <c r="B23" s="48">
        <f>IF(A23="","",EOMONTH(A23,0))</f>
        <v/>
      </c>
      <c r="C23" s="10" t="n"/>
      <c r="D23" s="13" t="n"/>
      <c r="E23" s="49">
        <f>IF(OR(A23="",C23="",D23=""),"",IF(COUNTIFS(INDEX(B:B,13):INDEX(B:B,72),EOMONTH(A23,-1),INDEX(C:C,13):INDEX(C:C,72),C23)=0,"",D23-SUMIFS(INDEX(D:D,13):INDEX(D:D,72),INDEX(B:B,13):INDEX(B:B,72),EOMONTH(A23,-1),INDEX(C:C,13):INDEX(C:C,72),C23)))</f>
        <v/>
      </c>
      <c r="F23" s="50">
        <f>IF(E23="","",IF(D23-E23=0,"",E23/(D23-E23)))</f>
        <v/>
      </c>
      <c r="G23" s="12" t="n"/>
    </row>
    <row r="24" ht="18" customHeight="1">
      <c r="A24" s="9" t="n"/>
      <c r="B24" s="48">
        <f>IF(A24="","",EOMONTH(A24,0))</f>
        <v/>
      </c>
      <c r="C24" s="10" t="n"/>
      <c r="D24" s="13" t="n"/>
      <c r="E24" s="49">
        <f>IF(OR(A24="",C24="",D24=""),"",IF(COUNTIFS(INDEX(B:B,13):INDEX(B:B,72),EOMONTH(A24,-1),INDEX(C:C,13):INDEX(C:C,72),C24)=0,"",D24-SUMIFS(INDEX(D:D,13):INDEX(D:D,72),INDEX(B:B,13):INDEX(B:B,72),EOMONTH(A24,-1),INDEX(C:C,13):INDEX(C:C,72),C24)))</f>
        <v/>
      </c>
      <c r="F24" s="50">
        <f>IF(E24="","",IF(D24-E24=0,"",E24/(D24-E24)))</f>
        <v/>
      </c>
      <c r="G24" s="12" t="n"/>
    </row>
    <row r="25" ht="18" customHeight="1">
      <c r="A25" s="9" t="n"/>
      <c r="B25" s="48">
        <f>IF(A25="","",EOMONTH(A25,0))</f>
        <v/>
      </c>
      <c r="C25" s="10" t="n"/>
      <c r="D25" s="13" t="n"/>
      <c r="E25" s="49">
        <f>IF(OR(A25="",C25="",D25=""),"",IF(COUNTIFS(INDEX(B:B,13):INDEX(B:B,72),EOMONTH(A25,-1),INDEX(C:C,13):INDEX(C:C,72),C25)=0,"",D25-SUMIFS(INDEX(D:D,13):INDEX(D:D,72),INDEX(B:B,13):INDEX(B:B,72),EOMONTH(A25,-1),INDEX(C:C,13):INDEX(C:C,72),C25)))</f>
        <v/>
      </c>
      <c r="F25" s="50">
        <f>IF(E25="","",IF(D25-E25=0,"",E25/(D25-E25)))</f>
        <v/>
      </c>
      <c r="G25" s="12" t="n"/>
    </row>
    <row r="26" ht="18" customHeight="1">
      <c r="A26" s="9" t="n"/>
      <c r="B26" s="48">
        <f>IF(A26="","",EOMONTH(A26,0))</f>
        <v/>
      </c>
      <c r="C26" s="10" t="n"/>
      <c r="D26" s="13" t="n"/>
      <c r="E26" s="49">
        <f>IF(OR(A26="",C26="",D26=""),"",IF(COUNTIFS(INDEX(B:B,13):INDEX(B:B,72),EOMONTH(A26,-1),INDEX(C:C,13):INDEX(C:C,72),C26)=0,"",D26-SUMIFS(INDEX(D:D,13):INDEX(D:D,72),INDEX(B:B,13):INDEX(B:B,72),EOMONTH(A26,-1),INDEX(C:C,13):INDEX(C:C,72),C26)))</f>
        <v/>
      </c>
      <c r="F26" s="50">
        <f>IF(E26="","",IF(D26-E26=0,"",E26/(D26-E26)))</f>
        <v/>
      </c>
      <c r="G26" s="12" t="n"/>
    </row>
    <row r="27" ht="18" customHeight="1">
      <c r="A27" s="9" t="n"/>
      <c r="B27" s="48">
        <f>IF(A27="","",EOMONTH(A27,0))</f>
        <v/>
      </c>
      <c r="C27" s="10" t="n"/>
      <c r="D27" s="13" t="n"/>
      <c r="E27" s="49">
        <f>IF(OR(A27="",C27="",D27=""),"",IF(COUNTIFS(INDEX(B:B,13):INDEX(B:B,72),EOMONTH(A27,-1),INDEX(C:C,13):INDEX(C:C,72),C27)=0,"",D27-SUMIFS(INDEX(D:D,13):INDEX(D:D,72),INDEX(B:B,13):INDEX(B:B,72),EOMONTH(A27,-1),INDEX(C:C,13):INDEX(C:C,72),C27)))</f>
        <v/>
      </c>
      <c r="F27" s="50">
        <f>IF(E27="","",IF(D27-E27=0,"",E27/(D27-E27)))</f>
        <v/>
      </c>
      <c r="G27" s="12" t="n"/>
    </row>
    <row r="28" ht="18" customHeight="1">
      <c r="A28" s="9" t="n"/>
      <c r="B28" s="48">
        <f>IF(A28="","",EOMONTH(A28,0))</f>
        <v/>
      </c>
      <c r="C28" s="10" t="n"/>
      <c r="D28" s="13" t="n"/>
      <c r="E28" s="49">
        <f>IF(OR(A28="",C28="",D28=""),"",IF(COUNTIFS(INDEX(B:B,13):INDEX(B:B,72),EOMONTH(A28,-1),INDEX(C:C,13):INDEX(C:C,72),C28)=0,"",D28-SUMIFS(INDEX(D:D,13):INDEX(D:D,72),INDEX(B:B,13):INDEX(B:B,72),EOMONTH(A28,-1),INDEX(C:C,13):INDEX(C:C,72),C28)))</f>
        <v/>
      </c>
      <c r="F28" s="50">
        <f>IF(E28="","",IF(D28-E28=0,"",E28/(D28-E28)))</f>
        <v/>
      </c>
      <c r="G28" s="12" t="n"/>
    </row>
    <row r="29" ht="18" customHeight="1">
      <c r="A29" s="9" t="n"/>
      <c r="B29" s="48">
        <f>IF(A29="","",EOMONTH(A29,0))</f>
        <v/>
      </c>
      <c r="C29" s="10" t="n"/>
      <c r="D29" s="13" t="n"/>
      <c r="E29" s="49">
        <f>IF(OR(A29="",C29="",D29=""),"",IF(COUNTIFS(INDEX(B:B,13):INDEX(B:B,72),EOMONTH(A29,-1),INDEX(C:C,13):INDEX(C:C,72),C29)=0,"",D29-SUMIFS(INDEX(D:D,13):INDEX(D:D,72),INDEX(B:B,13):INDEX(B:B,72),EOMONTH(A29,-1),INDEX(C:C,13):INDEX(C:C,72),C29)))</f>
        <v/>
      </c>
      <c r="F29" s="50">
        <f>IF(E29="","",IF(D29-E29=0,"",E29/(D29-E29)))</f>
        <v/>
      </c>
      <c r="G29" s="12" t="n"/>
    </row>
    <row r="30" ht="18" customHeight="1">
      <c r="A30" s="9" t="n"/>
      <c r="B30" s="48">
        <f>IF(A30="","",EOMONTH(A30,0))</f>
        <v/>
      </c>
      <c r="C30" s="10" t="n"/>
      <c r="D30" s="13" t="n"/>
      <c r="E30" s="49">
        <f>IF(OR(A30="",C30="",D30=""),"",IF(COUNTIFS(INDEX(B:B,13):INDEX(B:B,72),EOMONTH(A30,-1),INDEX(C:C,13):INDEX(C:C,72),C30)=0,"",D30-SUMIFS(INDEX(D:D,13):INDEX(D:D,72),INDEX(B:B,13):INDEX(B:B,72),EOMONTH(A30,-1),INDEX(C:C,13):INDEX(C:C,72),C30)))</f>
        <v/>
      </c>
      <c r="F30" s="50">
        <f>IF(E30="","",IF(D30-E30=0,"",E30/(D30-E30)))</f>
        <v/>
      </c>
      <c r="G30" s="12" t="n"/>
    </row>
    <row r="31" ht="18" customHeight="1">
      <c r="A31" s="9" t="n"/>
      <c r="B31" s="48">
        <f>IF(A31="","",EOMONTH(A31,0))</f>
        <v/>
      </c>
      <c r="C31" s="10" t="n"/>
      <c r="D31" s="13" t="n"/>
      <c r="E31" s="49">
        <f>IF(OR(A31="",C31="",D31=""),"",IF(COUNTIFS(INDEX(B:B,13):INDEX(B:B,72),EOMONTH(A31,-1),INDEX(C:C,13):INDEX(C:C,72),C31)=0,"",D31-SUMIFS(INDEX(D:D,13):INDEX(D:D,72),INDEX(B:B,13):INDEX(B:B,72),EOMONTH(A31,-1),INDEX(C:C,13):INDEX(C:C,72),C31)))</f>
        <v/>
      </c>
      <c r="F31" s="50">
        <f>IF(E31="","",IF(D31-E31=0,"",E31/(D31-E31)))</f>
        <v/>
      </c>
      <c r="G31" s="12" t="n"/>
    </row>
    <row r="32" ht="18" customHeight="1">
      <c r="A32" s="9" t="n"/>
      <c r="B32" s="48">
        <f>IF(A32="","",EOMONTH(A32,0))</f>
        <v/>
      </c>
      <c r="C32" s="10" t="n"/>
      <c r="D32" s="13" t="n"/>
      <c r="E32" s="49">
        <f>IF(OR(A32="",C32="",D32=""),"",IF(COUNTIFS(INDEX(B:B,13):INDEX(B:B,72),EOMONTH(A32,-1),INDEX(C:C,13):INDEX(C:C,72),C32)=0,"",D32-SUMIFS(INDEX(D:D,13):INDEX(D:D,72),INDEX(B:B,13):INDEX(B:B,72),EOMONTH(A32,-1),INDEX(C:C,13):INDEX(C:C,72),C32)))</f>
        <v/>
      </c>
      <c r="F32" s="50">
        <f>IF(E32="","",IF(D32-E32=0,"",E32/(D32-E32)))</f>
        <v/>
      </c>
      <c r="G32" s="12" t="n"/>
    </row>
    <row r="33" ht="18" customHeight="1">
      <c r="A33" s="9" t="n"/>
      <c r="B33" s="48">
        <f>IF(A33="","",EOMONTH(A33,0))</f>
        <v/>
      </c>
      <c r="C33" s="10" t="n"/>
      <c r="D33" s="13" t="n"/>
      <c r="E33" s="49">
        <f>IF(OR(A33="",C33="",D33=""),"",IF(COUNTIFS(INDEX(B:B,13):INDEX(B:B,72),EOMONTH(A33,-1),INDEX(C:C,13):INDEX(C:C,72),C33)=0,"",D33-SUMIFS(INDEX(D:D,13):INDEX(D:D,72),INDEX(B:B,13):INDEX(B:B,72),EOMONTH(A33,-1),INDEX(C:C,13):INDEX(C:C,72),C33)))</f>
        <v/>
      </c>
      <c r="F33" s="50">
        <f>IF(E33="","",IF(D33-E33=0,"",E33/(D33-E33)))</f>
        <v/>
      </c>
      <c r="G33" s="12" t="n"/>
    </row>
    <row r="34" ht="18" customHeight="1">
      <c r="A34" s="9" t="n"/>
      <c r="B34" s="48">
        <f>IF(A34="","",EOMONTH(A34,0))</f>
        <v/>
      </c>
      <c r="C34" s="10" t="n"/>
      <c r="D34" s="13" t="n"/>
      <c r="E34" s="49">
        <f>IF(OR(A34="",C34="",D34=""),"",IF(COUNTIFS(INDEX(B:B,13):INDEX(B:B,72),EOMONTH(A34,-1),INDEX(C:C,13):INDEX(C:C,72),C34)=0,"",D34-SUMIFS(INDEX(D:D,13):INDEX(D:D,72),INDEX(B:B,13):INDEX(B:B,72),EOMONTH(A34,-1),INDEX(C:C,13):INDEX(C:C,72),C34)))</f>
        <v/>
      </c>
      <c r="F34" s="50">
        <f>IF(E34="","",IF(D34-E34=0,"",E34/(D34-E34)))</f>
        <v/>
      </c>
      <c r="G34" s="12" t="n"/>
    </row>
    <row r="35" ht="18" customHeight="1">
      <c r="A35" s="9" t="n"/>
      <c r="B35" s="48">
        <f>IF(A35="","",EOMONTH(A35,0))</f>
        <v/>
      </c>
      <c r="C35" s="10" t="n"/>
      <c r="D35" s="13" t="n"/>
      <c r="E35" s="49">
        <f>IF(OR(A35="",C35="",D35=""),"",IF(COUNTIFS(INDEX(B:B,13):INDEX(B:B,72),EOMONTH(A35,-1),INDEX(C:C,13):INDEX(C:C,72),C35)=0,"",D35-SUMIFS(INDEX(D:D,13):INDEX(D:D,72),INDEX(B:B,13):INDEX(B:B,72),EOMONTH(A35,-1),INDEX(C:C,13):INDEX(C:C,72),C35)))</f>
        <v/>
      </c>
      <c r="F35" s="50">
        <f>IF(E35="","",IF(D35-E35=0,"",E35/(D35-E35)))</f>
        <v/>
      </c>
      <c r="G35" s="12" t="n"/>
    </row>
    <row r="36" ht="18" customHeight="1">
      <c r="A36" s="9" t="n"/>
      <c r="B36" s="48">
        <f>IF(A36="","",EOMONTH(A36,0))</f>
        <v/>
      </c>
      <c r="C36" s="10" t="n"/>
      <c r="D36" s="13" t="n"/>
      <c r="E36" s="49">
        <f>IF(OR(A36="",C36="",D36=""),"",IF(COUNTIFS(INDEX(B:B,13):INDEX(B:B,72),EOMONTH(A36,-1),INDEX(C:C,13):INDEX(C:C,72),C36)=0,"",D36-SUMIFS(INDEX(D:D,13):INDEX(D:D,72),INDEX(B:B,13):INDEX(B:B,72),EOMONTH(A36,-1),INDEX(C:C,13):INDEX(C:C,72),C36)))</f>
        <v/>
      </c>
      <c r="F36" s="50">
        <f>IF(E36="","",IF(D36-E36=0,"",E36/(D36-E36)))</f>
        <v/>
      </c>
      <c r="G36" s="12" t="n"/>
    </row>
    <row r="37" ht="18" customHeight="1">
      <c r="A37" s="9" t="n"/>
      <c r="B37" s="48">
        <f>IF(A37="","",EOMONTH(A37,0))</f>
        <v/>
      </c>
      <c r="C37" s="10" t="n"/>
      <c r="D37" s="13" t="n"/>
      <c r="E37" s="49">
        <f>IF(OR(A37="",C37="",D37=""),"",IF(COUNTIFS(INDEX(B:B,13):INDEX(B:B,72),EOMONTH(A37,-1),INDEX(C:C,13):INDEX(C:C,72),C37)=0,"",D37-SUMIFS(INDEX(D:D,13):INDEX(D:D,72),INDEX(B:B,13):INDEX(B:B,72),EOMONTH(A37,-1),INDEX(C:C,13):INDEX(C:C,72),C37)))</f>
        <v/>
      </c>
      <c r="F37" s="50">
        <f>IF(E37="","",IF(D37-E37=0,"",E37/(D37-E37)))</f>
        <v/>
      </c>
      <c r="G37" s="12" t="n"/>
    </row>
    <row r="38" ht="18" customHeight="1">
      <c r="A38" s="9" t="n"/>
      <c r="B38" s="48">
        <f>IF(A38="","",EOMONTH(A38,0))</f>
        <v/>
      </c>
      <c r="C38" s="10" t="n"/>
      <c r="D38" s="13" t="n"/>
      <c r="E38" s="49">
        <f>IF(OR(A38="",C38="",D38=""),"",IF(COUNTIFS(INDEX(B:B,13):INDEX(B:B,72),EOMONTH(A38,-1),INDEX(C:C,13):INDEX(C:C,72),C38)=0,"",D38-SUMIFS(INDEX(D:D,13):INDEX(D:D,72),INDEX(B:B,13):INDEX(B:B,72),EOMONTH(A38,-1),INDEX(C:C,13):INDEX(C:C,72),C38)))</f>
        <v/>
      </c>
      <c r="F38" s="50">
        <f>IF(E38="","",IF(D38-E38=0,"",E38/(D38-E38)))</f>
        <v/>
      </c>
      <c r="G38" s="12" t="n"/>
    </row>
    <row r="39" ht="18" customHeight="1">
      <c r="A39" s="9" t="n"/>
      <c r="B39" s="48">
        <f>IF(A39="","",EOMONTH(A39,0))</f>
        <v/>
      </c>
      <c r="C39" s="10" t="n"/>
      <c r="D39" s="13" t="n"/>
      <c r="E39" s="49">
        <f>IF(OR(A39="",C39="",D39=""),"",IF(COUNTIFS(INDEX(B:B,13):INDEX(B:B,72),EOMONTH(A39,-1),INDEX(C:C,13):INDEX(C:C,72),C39)=0,"",D39-SUMIFS(INDEX(D:D,13):INDEX(D:D,72),INDEX(B:B,13):INDEX(B:B,72),EOMONTH(A39,-1),INDEX(C:C,13):INDEX(C:C,72),C39)))</f>
        <v/>
      </c>
      <c r="F39" s="50">
        <f>IF(E39="","",IF(D39-E39=0,"",E39/(D39-E39)))</f>
        <v/>
      </c>
      <c r="G39" s="12" t="n"/>
    </row>
    <row r="40" ht="18" customHeight="1">
      <c r="A40" s="9" t="n"/>
      <c r="B40" s="48">
        <f>IF(A40="","",EOMONTH(A40,0))</f>
        <v/>
      </c>
      <c r="C40" s="10" t="n"/>
      <c r="D40" s="13" t="n"/>
      <c r="E40" s="49">
        <f>IF(OR(A40="",C40="",D40=""),"",IF(COUNTIFS(INDEX(B:B,13):INDEX(B:B,72),EOMONTH(A40,-1),INDEX(C:C,13):INDEX(C:C,72),C40)=0,"",D40-SUMIFS(INDEX(D:D,13):INDEX(D:D,72),INDEX(B:B,13):INDEX(B:B,72),EOMONTH(A40,-1),INDEX(C:C,13):INDEX(C:C,72),C40)))</f>
        <v/>
      </c>
      <c r="F40" s="50">
        <f>IF(E40="","",IF(D40-E40=0,"",E40/(D40-E40)))</f>
        <v/>
      </c>
      <c r="G40" s="12" t="n"/>
    </row>
    <row r="41" ht="18" customHeight="1">
      <c r="A41" s="9" t="n"/>
      <c r="B41" s="48">
        <f>IF(A41="","",EOMONTH(A41,0))</f>
        <v/>
      </c>
      <c r="C41" s="10" t="n"/>
      <c r="D41" s="13" t="n"/>
      <c r="E41" s="49">
        <f>IF(OR(A41="",C41="",D41=""),"",IF(COUNTIFS(INDEX(B:B,13):INDEX(B:B,72),EOMONTH(A41,-1),INDEX(C:C,13):INDEX(C:C,72),C41)=0,"",D41-SUMIFS(INDEX(D:D,13):INDEX(D:D,72),INDEX(B:B,13):INDEX(B:B,72),EOMONTH(A41,-1),INDEX(C:C,13):INDEX(C:C,72),C41)))</f>
        <v/>
      </c>
      <c r="F41" s="50">
        <f>IF(E41="","",IF(D41-E41=0,"",E41/(D41-E41)))</f>
        <v/>
      </c>
      <c r="G41" s="12" t="n"/>
    </row>
    <row r="42" ht="18" customHeight="1">
      <c r="A42" s="9" t="n"/>
      <c r="B42" s="48">
        <f>IF(A42="","",EOMONTH(A42,0))</f>
        <v/>
      </c>
      <c r="C42" s="10" t="n"/>
      <c r="D42" s="13" t="n"/>
      <c r="E42" s="49">
        <f>IF(OR(A42="",C42="",D42=""),"",IF(COUNTIFS(INDEX(B:B,13):INDEX(B:B,72),EOMONTH(A42,-1),INDEX(C:C,13):INDEX(C:C,72),C42)=0,"",D42-SUMIFS(INDEX(D:D,13):INDEX(D:D,72),INDEX(B:B,13):INDEX(B:B,72),EOMONTH(A42,-1),INDEX(C:C,13):INDEX(C:C,72),C42)))</f>
        <v/>
      </c>
      <c r="F42" s="50">
        <f>IF(E42="","",IF(D42-E42=0,"",E42/(D42-E42)))</f>
        <v/>
      </c>
      <c r="G42" s="12" t="n"/>
    </row>
    <row r="43" ht="18" customHeight="1">
      <c r="A43" s="9" t="n"/>
      <c r="B43" s="48">
        <f>IF(A43="","",EOMONTH(A43,0))</f>
        <v/>
      </c>
      <c r="C43" s="10" t="n"/>
      <c r="D43" s="13" t="n"/>
      <c r="E43" s="49">
        <f>IF(OR(A43="",C43="",D43=""),"",IF(COUNTIFS(INDEX(B:B,13):INDEX(B:B,72),EOMONTH(A43,-1),INDEX(C:C,13):INDEX(C:C,72),C43)=0,"",D43-SUMIFS(INDEX(D:D,13):INDEX(D:D,72),INDEX(B:B,13):INDEX(B:B,72),EOMONTH(A43,-1),INDEX(C:C,13):INDEX(C:C,72),C43)))</f>
        <v/>
      </c>
      <c r="F43" s="50">
        <f>IF(E43="","",IF(D43-E43=0,"",E43/(D43-E43)))</f>
        <v/>
      </c>
      <c r="G43" s="12" t="n"/>
    </row>
    <row r="44" ht="18" customHeight="1">
      <c r="A44" s="9" t="n"/>
      <c r="B44" s="48">
        <f>IF(A44="","",EOMONTH(A44,0))</f>
        <v/>
      </c>
      <c r="C44" s="10" t="n"/>
      <c r="D44" s="13" t="n"/>
      <c r="E44" s="49">
        <f>IF(OR(A44="",C44="",D44=""),"",IF(COUNTIFS(INDEX(B:B,13):INDEX(B:B,72),EOMONTH(A44,-1),INDEX(C:C,13):INDEX(C:C,72),C44)=0,"",D44-SUMIFS(INDEX(D:D,13):INDEX(D:D,72),INDEX(B:B,13):INDEX(B:B,72),EOMONTH(A44,-1),INDEX(C:C,13):INDEX(C:C,72),C44)))</f>
        <v/>
      </c>
      <c r="F44" s="50">
        <f>IF(E44="","",IF(D44-E44=0,"",E44/(D44-E44)))</f>
        <v/>
      </c>
      <c r="G44" s="12" t="n"/>
    </row>
    <row r="45" ht="18" customHeight="1">
      <c r="A45" s="9" t="n"/>
      <c r="B45" s="48">
        <f>IF(A45="","",EOMONTH(A45,0))</f>
        <v/>
      </c>
      <c r="C45" s="10" t="n"/>
      <c r="D45" s="13" t="n"/>
      <c r="E45" s="49">
        <f>IF(OR(A45="",C45="",D45=""),"",IF(COUNTIFS(INDEX(B:B,13):INDEX(B:B,72),EOMONTH(A45,-1),INDEX(C:C,13):INDEX(C:C,72),C45)=0,"",D45-SUMIFS(INDEX(D:D,13):INDEX(D:D,72),INDEX(B:B,13):INDEX(B:B,72),EOMONTH(A45,-1),INDEX(C:C,13):INDEX(C:C,72),C45)))</f>
        <v/>
      </c>
      <c r="F45" s="50">
        <f>IF(E45="","",IF(D45-E45=0,"",E45/(D45-E45)))</f>
        <v/>
      </c>
      <c r="G45" s="12" t="n"/>
    </row>
    <row r="46" ht="18" customHeight="1">
      <c r="A46" s="9" t="n"/>
      <c r="B46" s="48">
        <f>IF(A46="","",EOMONTH(A46,0))</f>
        <v/>
      </c>
      <c r="C46" s="10" t="n"/>
      <c r="D46" s="13" t="n"/>
      <c r="E46" s="49">
        <f>IF(OR(A46="",C46="",D46=""),"",IF(COUNTIFS(INDEX(B:B,13):INDEX(B:B,72),EOMONTH(A46,-1),INDEX(C:C,13):INDEX(C:C,72),C46)=0,"",D46-SUMIFS(INDEX(D:D,13):INDEX(D:D,72),INDEX(B:B,13):INDEX(B:B,72),EOMONTH(A46,-1),INDEX(C:C,13):INDEX(C:C,72),C46)))</f>
        <v/>
      </c>
      <c r="F46" s="50">
        <f>IF(E46="","",IF(D46-E46=0,"",E46/(D46-E46)))</f>
        <v/>
      </c>
      <c r="G46" s="12" t="n"/>
    </row>
    <row r="47" ht="18" customHeight="1">
      <c r="A47" s="9" t="n"/>
      <c r="B47" s="48">
        <f>IF(A47="","",EOMONTH(A47,0))</f>
        <v/>
      </c>
      <c r="C47" s="10" t="n"/>
      <c r="D47" s="13" t="n"/>
      <c r="E47" s="49">
        <f>IF(OR(A47="",C47="",D47=""),"",IF(COUNTIFS(INDEX(B:B,13):INDEX(B:B,72),EOMONTH(A47,-1),INDEX(C:C,13):INDEX(C:C,72),C47)=0,"",D47-SUMIFS(INDEX(D:D,13):INDEX(D:D,72),INDEX(B:B,13):INDEX(B:B,72),EOMONTH(A47,-1),INDEX(C:C,13):INDEX(C:C,72),C47)))</f>
        <v/>
      </c>
      <c r="F47" s="50">
        <f>IF(E47="","",IF(D47-E47=0,"",E47/(D47-E47)))</f>
        <v/>
      </c>
      <c r="G47" s="12" t="n"/>
    </row>
    <row r="48" ht="18" customHeight="1">
      <c r="A48" s="9" t="n"/>
      <c r="B48" s="48">
        <f>IF(A48="","",EOMONTH(A48,0))</f>
        <v/>
      </c>
      <c r="C48" s="10" t="n"/>
      <c r="D48" s="13" t="n"/>
      <c r="E48" s="49">
        <f>IF(OR(A48="",C48="",D48=""),"",IF(COUNTIFS(INDEX(B:B,13):INDEX(B:B,72),EOMONTH(A48,-1),INDEX(C:C,13):INDEX(C:C,72),C48)=0,"",D48-SUMIFS(INDEX(D:D,13):INDEX(D:D,72),INDEX(B:B,13):INDEX(B:B,72),EOMONTH(A48,-1),INDEX(C:C,13):INDEX(C:C,72),C48)))</f>
        <v/>
      </c>
      <c r="F48" s="50">
        <f>IF(E48="","",IF(D48-E48=0,"",E48/(D48-E48)))</f>
        <v/>
      </c>
      <c r="G48" s="12" t="n"/>
    </row>
    <row r="49" ht="18" customHeight="1">
      <c r="A49" s="9" t="n"/>
      <c r="B49" s="48">
        <f>IF(A49="","",EOMONTH(A49,0))</f>
        <v/>
      </c>
      <c r="C49" s="10" t="n"/>
      <c r="D49" s="13" t="n"/>
      <c r="E49" s="49">
        <f>IF(OR(A49="",C49="",D49=""),"",IF(COUNTIFS(INDEX(B:B,13):INDEX(B:B,72),EOMONTH(A49,-1),INDEX(C:C,13):INDEX(C:C,72),C49)=0,"",D49-SUMIFS(INDEX(D:D,13):INDEX(D:D,72),INDEX(B:B,13):INDEX(B:B,72),EOMONTH(A49,-1),INDEX(C:C,13):INDEX(C:C,72),C49)))</f>
        <v/>
      </c>
      <c r="F49" s="50">
        <f>IF(E49="","",IF(D49-E49=0,"",E49/(D49-E49)))</f>
        <v/>
      </c>
      <c r="G49" s="12" t="n"/>
    </row>
    <row r="50" ht="18" customHeight="1">
      <c r="A50" s="9" t="n"/>
      <c r="B50" s="48">
        <f>IF(A50="","",EOMONTH(A50,0))</f>
        <v/>
      </c>
      <c r="C50" s="10" t="n"/>
      <c r="D50" s="13" t="n"/>
      <c r="E50" s="49">
        <f>IF(OR(A50="",C50="",D50=""),"",IF(COUNTIFS(INDEX(B:B,13):INDEX(B:B,72),EOMONTH(A50,-1),INDEX(C:C,13):INDEX(C:C,72),C50)=0,"",D50-SUMIFS(INDEX(D:D,13):INDEX(D:D,72),INDEX(B:B,13):INDEX(B:B,72),EOMONTH(A50,-1),INDEX(C:C,13):INDEX(C:C,72),C50)))</f>
        <v/>
      </c>
      <c r="F50" s="50">
        <f>IF(E50="","",IF(D50-E50=0,"",E50/(D50-E50)))</f>
        <v/>
      </c>
      <c r="G50" s="12" t="n"/>
    </row>
    <row r="51" ht="18" customHeight="1">
      <c r="A51" s="9" t="n"/>
      <c r="B51" s="48">
        <f>IF(A51="","",EOMONTH(A51,0))</f>
        <v/>
      </c>
      <c r="C51" s="10" t="n"/>
      <c r="D51" s="13" t="n"/>
      <c r="E51" s="49">
        <f>IF(OR(A51="",C51="",D51=""),"",IF(COUNTIFS(INDEX(B:B,13):INDEX(B:B,72),EOMONTH(A51,-1),INDEX(C:C,13):INDEX(C:C,72),C51)=0,"",D51-SUMIFS(INDEX(D:D,13):INDEX(D:D,72),INDEX(B:B,13):INDEX(B:B,72),EOMONTH(A51,-1),INDEX(C:C,13):INDEX(C:C,72),C51)))</f>
        <v/>
      </c>
      <c r="F51" s="50">
        <f>IF(E51="","",IF(D51-E51=0,"",E51/(D51-E51)))</f>
        <v/>
      </c>
      <c r="G51" s="12" t="n"/>
    </row>
    <row r="52" ht="18" customHeight="1">
      <c r="A52" s="9" t="n"/>
      <c r="B52" s="48">
        <f>IF(A52="","",EOMONTH(A52,0))</f>
        <v/>
      </c>
      <c r="C52" s="10" t="n"/>
      <c r="D52" s="13" t="n"/>
      <c r="E52" s="49">
        <f>IF(OR(A52="",C52="",D52=""),"",IF(COUNTIFS(INDEX(B:B,13):INDEX(B:B,72),EOMONTH(A52,-1),INDEX(C:C,13):INDEX(C:C,72),C52)=0,"",D52-SUMIFS(INDEX(D:D,13):INDEX(D:D,72),INDEX(B:B,13):INDEX(B:B,72),EOMONTH(A52,-1),INDEX(C:C,13):INDEX(C:C,72),C52)))</f>
        <v/>
      </c>
      <c r="F52" s="50">
        <f>IF(E52="","",IF(D52-E52=0,"",E52/(D52-E52)))</f>
        <v/>
      </c>
      <c r="G52" s="12" t="n"/>
    </row>
    <row r="53" ht="18" customHeight="1">
      <c r="A53" s="9" t="n"/>
      <c r="B53" s="48">
        <f>IF(A53="","",EOMONTH(A53,0))</f>
        <v/>
      </c>
      <c r="C53" s="10" t="n"/>
      <c r="D53" s="13" t="n"/>
      <c r="E53" s="49">
        <f>IF(OR(A53="",C53="",D53=""),"",IF(COUNTIFS(INDEX(B:B,13):INDEX(B:B,72),EOMONTH(A53,-1),INDEX(C:C,13):INDEX(C:C,72),C53)=0,"",D53-SUMIFS(INDEX(D:D,13):INDEX(D:D,72),INDEX(B:B,13):INDEX(B:B,72),EOMONTH(A53,-1),INDEX(C:C,13):INDEX(C:C,72),C53)))</f>
        <v/>
      </c>
      <c r="F53" s="50">
        <f>IF(E53="","",IF(D53-E53=0,"",E53/(D53-E53)))</f>
        <v/>
      </c>
      <c r="G53" s="12" t="n"/>
    </row>
    <row r="54" ht="18" customHeight="1">
      <c r="A54" s="9" t="n"/>
      <c r="B54" s="48">
        <f>IF(A54="","",EOMONTH(A54,0))</f>
        <v/>
      </c>
      <c r="C54" s="10" t="n"/>
      <c r="D54" s="13" t="n"/>
      <c r="E54" s="49">
        <f>IF(OR(A54="",C54="",D54=""),"",IF(COUNTIFS(INDEX(B:B,13):INDEX(B:B,72),EOMONTH(A54,-1),INDEX(C:C,13):INDEX(C:C,72),C54)=0,"",D54-SUMIFS(INDEX(D:D,13):INDEX(D:D,72),INDEX(B:B,13):INDEX(B:B,72),EOMONTH(A54,-1),INDEX(C:C,13):INDEX(C:C,72),C54)))</f>
        <v/>
      </c>
      <c r="F54" s="50">
        <f>IF(E54="","",IF(D54-E54=0,"",E54/(D54-E54)))</f>
        <v/>
      </c>
      <c r="G54" s="12" t="n"/>
    </row>
    <row r="55" ht="18" customHeight="1">
      <c r="A55" s="9" t="n"/>
      <c r="B55" s="48">
        <f>IF(A55="","",EOMONTH(A55,0))</f>
        <v/>
      </c>
      <c r="C55" s="10" t="n"/>
      <c r="D55" s="13" t="n"/>
      <c r="E55" s="49">
        <f>IF(OR(A55="",C55="",D55=""),"",IF(COUNTIFS(INDEX(B:B,13):INDEX(B:B,72),EOMONTH(A55,-1),INDEX(C:C,13):INDEX(C:C,72),C55)=0,"",D55-SUMIFS(INDEX(D:D,13):INDEX(D:D,72),INDEX(B:B,13):INDEX(B:B,72),EOMONTH(A55,-1),INDEX(C:C,13):INDEX(C:C,72),C55)))</f>
        <v/>
      </c>
      <c r="F55" s="50">
        <f>IF(E55="","",IF(D55-E55=0,"",E55/(D55-E55)))</f>
        <v/>
      </c>
      <c r="G55" s="12" t="n"/>
    </row>
    <row r="56" ht="18" customHeight="1">
      <c r="A56" s="9" t="n"/>
      <c r="B56" s="48">
        <f>IF(A56="","",EOMONTH(A56,0))</f>
        <v/>
      </c>
      <c r="C56" s="10" t="n"/>
      <c r="D56" s="13" t="n"/>
      <c r="E56" s="49">
        <f>IF(OR(A56="",C56="",D56=""),"",IF(COUNTIFS(INDEX(B:B,13):INDEX(B:B,72),EOMONTH(A56,-1),INDEX(C:C,13):INDEX(C:C,72),C56)=0,"",D56-SUMIFS(INDEX(D:D,13):INDEX(D:D,72),INDEX(B:B,13):INDEX(B:B,72),EOMONTH(A56,-1),INDEX(C:C,13):INDEX(C:C,72),C56)))</f>
        <v/>
      </c>
      <c r="F56" s="50">
        <f>IF(E56="","",IF(D56-E56=0,"",E56/(D56-E56)))</f>
        <v/>
      </c>
      <c r="G56" s="12" t="n"/>
    </row>
    <row r="57" ht="18" customHeight="1">
      <c r="A57" s="9" t="n"/>
      <c r="B57" s="48">
        <f>IF(A57="","",EOMONTH(A57,0))</f>
        <v/>
      </c>
      <c r="C57" s="10" t="n"/>
      <c r="D57" s="13" t="n"/>
      <c r="E57" s="49">
        <f>IF(OR(A57="",C57="",D57=""),"",IF(COUNTIFS(INDEX(B:B,13):INDEX(B:B,72),EOMONTH(A57,-1),INDEX(C:C,13):INDEX(C:C,72),C57)=0,"",D57-SUMIFS(INDEX(D:D,13):INDEX(D:D,72),INDEX(B:B,13):INDEX(B:B,72),EOMONTH(A57,-1),INDEX(C:C,13):INDEX(C:C,72),C57)))</f>
        <v/>
      </c>
      <c r="F57" s="50">
        <f>IF(E57="","",IF(D57-E57=0,"",E57/(D57-E57)))</f>
        <v/>
      </c>
      <c r="G57" s="12" t="n"/>
    </row>
    <row r="58" ht="18" customHeight="1">
      <c r="A58" s="9" t="n"/>
      <c r="B58" s="48">
        <f>IF(A58="","",EOMONTH(A58,0))</f>
        <v/>
      </c>
      <c r="C58" s="10" t="n"/>
      <c r="D58" s="13" t="n"/>
      <c r="E58" s="49">
        <f>IF(OR(A58="",C58="",D58=""),"",IF(COUNTIFS(INDEX(B:B,13):INDEX(B:B,72),EOMONTH(A58,-1),INDEX(C:C,13):INDEX(C:C,72),C58)=0,"",D58-SUMIFS(INDEX(D:D,13):INDEX(D:D,72),INDEX(B:B,13):INDEX(B:B,72),EOMONTH(A58,-1),INDEX(C:C,13):INDEX(C:C,72),C58)))</f>
        <v/>
      </c>
      <c r="F58" s="50">
        <f>IF(E58="","",IF(D58-E58=0,"",E58/(D58-E58)))</f>
        <v/>
      </c>
      <c r="G58" s="12" t="n"/>
    </row>
    <row r="59" ht="18" customHeight="1">
      <c r="A59" s="9" t="n"/>
      <c r="B59" s="48">
        <f>IF(A59="","",EOMONTH(A59,0))</f>
        <v/>
      </c>
      <c r="C59" s="10" t="n"/>
      <c r="D59" s="13" t="n"/>
      <c r="E59" s="49">
        <f>IF(OR(A59="",C59="",D59=""),"",IF(COUNTIFS(INDEX(B:B,13):INDEX(B:B,72),EOMONTH(A59,-1),INDEX(C:C,13):INDEX(C:C,72),C59)=0,"",D59-SUMIFS(INDEX(D:D,13):INDEX(D:D,72),INDEX(B:B,13):INDEX(B:B,72),EOMONTH(A59,-1),INDEX(C:C,13):INDEX(C:C,72),C59)))</f>
        <v/>
      </c>
      <c r="F59" s="50">
        <f>IF(E59="","",IF(D59-E59=0,"",E59/(D59-E59)))</f>
        <v/>
      </c>
      <c r="G59" s="12" t="n"/>
    </row>
    <row r="60" ht="18" customHeight="1">
      <c r="A60" s="9" t="n"/>
      <c r="B60" s="48">
        <f>IF(A60="","",EOMONTH(A60,0))</f>
        <v/>
      </c>
      <c r="C60" s="10" t="n"/>
      <c r="D60" s="13" t="n"/>
      <c r="E60" s="49">
        <f>IF(OR(A60="",C60="",D60=""),"",IF(COUNTIFS(INDEX(B:B,13):INDEX(B:B,72),EOMONTH(A60,-1),INDEX(C:C,13):INDEX(C:C,72),C60)=0,"",D60-SUMIFS(INDEX(D:D,13):INDEX(D:D,72),INDEX(B:B,13):INDEX(B:B,72),EOMONTH(A60,-1),INDEX(C:C,13):INDEX(C:C,72),C60)))</f>
        <v/>
      </c>
      <c r="F60" s="50">
        <f>IF(E60="","",IF(D60-E60=0,"",E60/(D60-E60)))</f>
        <v/>
      </c>
      <c r="G60" s="12" t="n"/>
    </row>
    <row r="61" ht="18" customHeight="1">
      <c r="A61" s="9" t="n"/>
      <c r="B61" s="48">
        <f>IF(A61="","",EOMONTH(A61,0))</f>
        <v/>
      </c>
      <c r="C61" s="10" t="n"/>
      <c r="D61" s="13" t="n"/>
      <c r="E61" s="49">
        <f>IF(OR(A61="",C61="",D61=""),"",IF(COUNTIFS(INDEX(B:B,13):INDEX(B:B,72),EOMONTH(A61,-1),INDEX(C:C,13):INDEX(C:C,72),C61)=0,"",D61-SUMIFS(INDEX(D:D,13):INDEX(D:D,72),INDEX(B:B,13):INDEX(B:B,72),EOMONTH(A61,-1),INDEX(C:C,13):INDEX(C:C,72),C61)))</f>
        <v/>
      </c>
      <c r="F61" s="50">
        <f>IF(E61="","",IF(D61-E61=0,"",E61/(D61-E61)))</f>
        <v/>
      </c>
      <c r="G61" s="12" t="n"/>
    </row>
    <row r="62" ht="18" customHeight="1">
      <c r="A62" s="9" t="n"/>
      <c r="B62" s="48">
        <f>IF(A62="","",EOMONTH(A62,0))</f>
        <v/>
      </c>
      <c r="C62" s="10" t="n"/>
      <c r="D62" s="13" t="n"/>
      <c r="E62" s="49">
        <f>IF(OR(A62="",C62="",D62=""),"",IF(COUNTIFS(INDEX(B:B,13):INDEX(B:B,72),EOMONTH(A62,-1),INDEX(C:C,13):INDEX(C:C,72),C62)=0,"",D62-SUMIFS(INDEX(D:D,13):INDEX(D:D,72),INDEX(B:B,13):INDEX(B:B,72),EOMONTH(A62,-1),INDEX(C:C,13):INDEX(C:C,72),C62)))</f>
        <v/>
      </c>
      <c r="F62" s="50">
        <f>IF(E62="","",IF(D62-E62=0,"",E62/(D62-E62)))</f>
        <v/>
      </c>
      <c r="G62" s="12" t="n"/>
    </row>
    <row r="63" ht="18" customHeight="1">
      <c r="A63" s="9" t="n"/>
      <c r="B63" s="48">
        <f>IF(A63="","",EOMONTH(A63,0))</f>
        <v/>
      </c>
      <c r="C63" s="10" t="n"/>
      <c r="D63" s="13" t="n"/>
      <c r="E63" s="49">
        <f>IF(OR(A63="",C63="",D63=""),"",IF(COUNTIFS(INDEX(B:B,13):INDEX(B:B,72),EOMONTH(A63,-1),INDEX(C:C,13):INDEX(C:C,72),C63)=0,"",D63-SUMIFS(INDEX(D:D,13):INDEX(D:D,72),INDEX(B:B,13):INDEX(B:B,72),EOMONTH(A63,-1),INDEX(C:C,13):INDEX(C:C,72),C63)))</f>
        <v/>
      </c>
      <c r="F63" s="50">
        <f>IF(E63="","",IF(D63-E63=0,"",E63/(D63-E63)))</f>
        <v/>
      </c>
      <c r="G63" s="12" t="n"/>
    </row>
    <row r="64" ht="18" customHeight="1">
      <c r="A64" s="9" t="n"/>
      <c r="B64" s="48">
        <f>IF(A64="","",EOMONTH(A64,0))</f>
        <v/>
      </c>
      <c r="C64" s="10" t="n"/>
      <c r="D64" s="13" t="n"/>
      <c r="E64" s="49">
        <f>IF(OR(A64="",C64="",D64=""),"",IF(COUNTIFS(INDEX(B:B,13):INDEX(B:B,72),EOMONTH(A64,-1),INDEX(C:C,13):INDEX(C:C,72),C64)=0,"",D64-SUMIFS(INDEX(D:D,13):INDEX(D:D,72),INDEX(B:B,13):INDEX(B:B,72),EOMONTH(A64,-1),INDEX(C:C,13):INDEX(C:C,72),C64)))</f>
        <v/>
      </c>
      <c r="F64" s="50">
        <f>IF(E64="","",IF(D64-E64=0,"",E64/(D64-E64)))</f>
        <v/>
      </c>
      <c r="G64" s="12" t="n"/>
    </row>
    <row r="65" ht="18" customHeight="1">
      <c r="A65" s="9" t="n"/>
      <c r="B65" s="48">
        <f>IF(A65="","",EOMONTH(A65,0))</f>
        <v/>
      </c>
      <c r="C65" s="10" t="n"/>
      <c r="D65" s="13" t="n"/>
      <c r="E65" s="49">
        <f>IF(OR(A65="",C65="",D65=""),"",IF(COUNTIFS(INDEX(B:B,13):INDEX(B:B,72),EOMONTH(A65,-1),INDEX(C:C,13):INDEX(C:C,72),C65)=0,"",D65-SUMIFS(INDEX(D:D,13):INDEX(D:D,72),INDEX(B:B,13):INDEX(B:B,72),EOMONTH(A65,-1),INDEX(C:C,13):INDEX(C:C,72),C65)))</f>
        <v/>
      </c>
      <c r="F65" s="50">
        <f>IF(E65="","",IF(D65-E65=0,"",E65/(D65-E65)))</f>
        <v/>
      </c>
      <c r="G65" s="12" t="n"/>
    </row>
    <row r="66" ht="18" customHeight="1">
      <c r="A66" s="9" t="n"/>
      <c r="B66" s="48">
        <f>IF(A66="","",EOMONTH(A66,0))</f>
        <v/>
      </c>
      <c r="C66" s="10" t="n"/>
      <c r="D66" s="13" t="n"/>
      <c r="E66" s="49">
        <f>IF(OR(A66="",C66="",D66=""),"",IF(COUNTIFS(INDEX(B:B,13):INDEX(B:B,72),EOMONTH(A66,-1),INDEX(C:C,13):INDEX(C:C,72),C66)=0,"",D66-SUMIFS(INDEX(D:D,13):INDEX(D:D,72),INDEX(B:B,13):INDEX(B:B,72),EOMONTH(A66,-1),INDEX(C:C,13):INDEX(C:C,72),C66)))</f>
        <v/>
      </c>
      <c r="F66" s="50">
        <f>IF(E66="","",IF(D66-E66=0,"",E66/(D66-E66)))</f>
        <v/>
      </c>
      <c r="G66" s="12" t="n"/>
    </row>
    <row r="67" ht="18" customHeight="1">
      <c r="A67" s="9" t="n"/>
      <c r="B67" s="48">
        <f>IF(A67="","",EOMONTH(A67,0))</f>
        <v/>
      </c>
      <c r="C67" s="10" t="n"/>
      <c r="D67" s="13" t="n"/>
      <c r="E67" s="49">
        <f>IF(OR(A67="",C67="",D67=""),"",IF(COUNTIFS(INDEX(B:B,13):INDEX(B:B,72),EOMONTH(A67,-1),INDEX(C:C,13):INDEX(C:C,72),C67)=0,"",D67-SUMIFS(INDEX(D:D,13):INDEX(D:D,72),INDEX(B:B,13):INDEX(B:B,72),EOMONTH(A67,-1),INDEX(C:C,13):INDEX(C:C,72),C67)))</f>
        <v/>
      </c>
      <c r="F67" s="50">
        <f>IF(E67="","",IF(D67-E67=0,"",E67/(D67-E67)))</f>
        <v/>
      </c>
      <c r="G67" s="12" t="n"/>
    </row>
    <row r="68" ht="18" customHeight="1">
      <c r="A68" s="9" t="n"/>
      <c r="B68" s="48">
        <f>IF(A68="","",EOMONTH(A68,0))</f>
        <v/>
      </c>
      <c r="C68" s="10" t="n"/>
      <c r="D68" s="13" t="n"/>
      <c r="E68" s="49">
        <f>IF(OR(A68="",C68="",D68=""),"",IF(COUNTIFS(INDEX(B:B,13):INDEX(B:B,72),EOMONTH(A68,-1),INDEX(C:C,13):INDEX(C:C,72),C68)=0,"",D68-SUMIFS(INDEX(D:D,13):INDEX(D:D,72),INDEX(B:B,13):INDEX(B:B,72),EOMONTH(A68,-1),INDEX(C:C,13):INDEX(C:C,72),C68)))</f>
        <v/>
      </c>
      <c r="F68" s="50">
        <f>IF(E68="","",IF(D68-E68=0,"",E68/(D68-E68)))</f>
        <v/>
      </c>
      <c r="G68" s="12" t="n"/>
    </row>
    <row r="69" ht="18" customHeight="1">
      <c r="A69" s="9" t="n"/>
      <c r="B69" s="48">
        <f>IF(A69="","",EOMONTH(A69,0))</f>
        <v/>
      </c>
      <c r="C69" s="10" t="n"/>
      <c r="D69" s="13" t="n"/>
      <c r="E69" s="49">
        <f>IF(OR(A69="",C69="",D69=""),"",IF(COUNTIFS(INDEX(B:B,13):INDEX(B:B,72),EOMONTH(A69,-1),INDEX(C:C,13):INDEX(C:C,72),C69)=0,"",D69-SUMIFS(INDEX(D:D,13):INDEX(D:D,72),INDEX(B:B,13):INDEX(B:B,72),EOMONTH(A69,-1),INDEX(C:C,13):INDEX(C:C,72),C69)))</f>
        <v/>
      </c>
      <c r="F69" s="50">
        <f>IF(E69="","",IF(D69-E69=0,"",E69/(D69-E69)))</f>
        <v/>
      </c>
      <c r="G69" s="12" t="n"/>
    </row>
    <row r="70" ht="18" customHeight="1">
      <c r="A70" s="9" t="n"/>
      <c r="B70" s="48">
        <f>IF(A70="","",EOMONTH(A70,0))</f>
        <v/>
      </c>
      <c r="C70" s="10" t="n"/>
      <c r="D70" s="13" t="n"/>
      <c r="E70" s="49">
        <f>IF(OR(A70="",C70="",D70=""),"",IF(COUNTIFS(INDEX(B:B,13):INDEX(B:B,72),EOMONTH(A70,-1),INDEX(C:C,13):INDEX(C:C,72),C70)=0,"",D70-SUMIFS(INDEX(D:D,13):INDEX(D:D,72),INDEX(B:B,13):INDEX(B:B,72),EOMONTH(A70,-1),INDEX(C:C,13):INDEX(C:C,72),C70)))</f>
        <v/>
      </c>
      <c r="F70" s="50">
        <f>IF(E70="","",IF(D70-E70=0,"",E70/(D70-E70)))</f>
        <v/>
      </c>
      <c r="G70" s="12" t="n"/>
    </row>
    <row r="71" ht="18" customHeight="1">
      <c r="A71" s="9" t="n"/>
      <c r="B71" s="48">
        <f>IF(A71="","",EOMONTH(A71,0))</f>
        <v/>
      </c>
      <c r="C71" s="10" t="n"/>
      <c r="D71" s="13" t="n"/>
      <c r="E71" s="49">
        <f>IF(OR(A71="",C71="",D71=""),"",IF(COUNTIFS(INDEX(B:B,13):INDEX(B:B,72),EOMONTH(A71,-1),INDEX(C:C,13):INDEX(C:C,72),C71)=0,"",D71-SUMIFS(INDEX(D:D,13):INDEX(D:D,72),INDEX(B:B,13):INDEX(B:B,72),EOMONTH(A71,-1),INDEX(C:C,13):INDEX(C:C,72),C71)))</f>
        <v/>
      </c>
      <c r="F71" s="50">
        <f>IF(E71="","",IF(D71-E71=0,"",E71/(D71-E71)))</f>
        <v/>
      </c>
      <c r="G71" s="12" t="n"/>
    </row>
    <row r="72" ht="18" customHeight="1">
      <c r="A72" s="9" t="n"/>
      <c r="B72" s="48">
        <f>IF(A72="","",EOMONTH(A72,0))</f>
        <v/>
      </c>
      <c r="C72" s="10" t="n"/>
      <c r="D72" s="13" t="n"/>
      <c r="E72" s="49">
        <f>IF(OR(A72="",C72="",D72=""),"",IF(COUNTIFS(INDEX(B:B,13):INDEX(B:B,72),EOMONTH(A72,-1),INDEX(C:C,13):INDEX(C:C,72),C72)=0,"",D72-SUMIFS(INDEX(D:D,13):INDEX(D:D,72),INDEX(B:B,13):INDEX(B:B,72),EOMONTH(A72,-1),INDEX(C:C,13):INDEX(C:C,72),C72)))</f>
        <v/>
      </c>
      <c r="F72" s="50">
        <f>IF(E72="","",IF(D72-E72=0,"",E72/(D72-E72)))</f>
        <v/>
      </c>
      <c r="G72" s="12" t="n"/>
    </row>
    <row r="74" ht="22" customHeight="1">
      <c r="A74" s="23" t="inlineStr">
        <is>
          <t>WHERE EACH PLATFORM STANDS RIGHT NOW</t>
        </is>
      </c>
      <c r="B74" s="24" t="n"/>
      <c r="C74" s="24" t="n"/>
      <c r="D74" s="24" t="n"/>
      <c r="E74" s="24" t="n"/>
      <c r="F74" s="24" t="n"/>
      <c r="G74" s="24" t="n"/>
    </row>
    <row r="75" ht="34" customHeight="1">
      <c r="A75" s="8" t="inlineStr">
        <is>
          <t>PLATFORM</t>
        </is>
      </c>
      <c r="B75" s="8" t="inlineStr">
        <is>
          <t>MONTHS RECORDED</t>
        </is>
      </c>
      <c r="C75" s="8" t="inlineStr">
        <is>
          <t>FOLLOWERS NOW</t>
        </is>
      </c>
      <c r="D75" s="8" t="inlineStr">
        <is>
          <t>ADDED SINCE YOU STARTED COUNTING</t>
        </is>
      </c>
      <c r="E75" s="8" t="inlineStr">
        <is>
          <t>ENQUIRIES, ALL TIME</t>
        </is>
      </c>
      <c r="F75" s="8" t="inlineStr">
        <is>
          <t>ENQUIRIES FOR EVERY HUNDRED FOLLOWERS</t>
        </is>
      </c>
      <c r="G75" s="8" t="inlineStr">
        <is>
          <t>NOTE</t>
        </is>
      </c>
    </row>
    <row r="76" ht="22" customHeight="1">
      <c r="A76" s="29" t="inlineStr">
        <is>
          <t>Facebook</t>
        </is>
      </c>
      <c r="B76" s="30">
        <f>COUNTIF(INDEX(C:C,13):INDEX(C:C,72),"Facebook")</f>
        <v/>
      </c>
      <c r="C76" s="51">
        <f>IF(N(B76)=0,"",SUMIFS(INDEX(D:D,13):INDEX(D:D,72),INDEX(C:C,13):INDEX(C:C,72),"Facebook",INDEX(A:A,13):INDEX(A:A,72),SUMPRODUCT(MAX((INDEX(C:C,13):INDEX(C:C,72)="Facebook")*(INDEX(A:A,13):INDEX(A:A,72))))))</f>
        <v/>
      </c>
      <c r="D76" s="52">
        <f>IF(N(B76)=0,"",SUMIF(INDEX(C:C,13):INDEX(C:C,72),"Facebook",INDEX(E:E,13):INDEX(E:E,72)))</f>
        <v/>
      </c>
      <c r="E76" s="30">
        <f>SUMIF('Post log'!B14:B73,"Facebook",'Post log'!M14:M73)</f>
        <v/>
      </c>
      <c r="F76" s="53">
        <f>IF(N(C76)=0,"",E76/C76*100)</f>
        <v/>
      </c>
      <c r="G76" s="54" t="inlineStr"/>
    </row>
    <row r="77" ht="22" customHeight="1">
      <c r="A77" s="29" t="inlineStr">
        <is>
          <t>Instagram</t>
        </is>
      </c>
      <c r="B77" s="30">
        <f>COUNTIF(INDEX(C:C,13):INDEX(C:C,72),"Instagram")</f>
        <v/>
      </c>
      <c r="C77" s="51">
        <f>IF(N(B77)=0,"",SUMIFS(INDEX(D:D,13):INDEX(D:D,72),INDEX(C:C,13):INDEX(C:C,72),"Instagram",INDEX(A:A,13):INDEX(A:A,72),SUMPRODUCT(MAX((INDEX(C:C,13):INDEX(C:C,72)="Instagram")*(INDEX(A:A,13):INDEX(A:A,72))))))</f>
        <v/>
      </c>
      <c r="D77" s="52">
        <f>IF(N(B77)=0,"",SUMIF(INDEX(C:C,13):INDEX(C:C,72),"Instagram",INDEX(E:E,13):INDEX(E:E,72)))</f>
        <v/>
      </c>
      <c r="E77" s="30">
        <f>SUMIF('Post log'!B14:B73,"Instagram",'Post log'!M14:M73)</f>
        <v/>
      </c>
      <c r="F77" s="53">
        <f>IF(N(C77)=0,"",E77/C77*100)</f>
        <v/>
      </c>
      <c r="G77" s="54" t="inlineStr"/>
    </row>
    <row r="78" ht="22" customHeight="1">
      <c r="A78" s="29" t="inlineStr">
        <is>
          <t>TikTok</t>
        </is>
      </c>
      <c r="B78" s="30">
        <f>COUNTIF(INDEX(C:C,13):INDEX(C:C,72),"TikTok")</f>
        <v/>
      </c>
      <c r="C78" s="51">
        <f>IF(N(B78)=0,"",SUMIFS(INDEX(D:D,13):INDEX(D:D,72),INDEX(C:C,13):INDEX(C:C,72),"TikTok",INDEX(A:A,13):INDEX(A:A,72),SUMPRODUCT(MAX((INDEX(C:C,13):INDEX(C:C,72)="TikTok")*(INDEX(A:A,13):INDEX(A:A,72))))))</f>
        <v/>
      </c>
      <c r="D78" s="52">
        <f>IF(N(B78)=0,"",SUMIF(INDEX(C:C,13):INDEX(C:C,72),"TikTok",INDEX(E:E,13):INDEX(E:E,72)))</f>
        <v/>
      </c>
      <c r="E78" s="30">
        <f>SUMIF('Post log'!B14:B73,"TikTok",'Post log'!M14:M73)</f>
        <v/>
      </c>
      <c r="F78" s="53">
        <f>IF(N(C78)=0,"",E78/C78*100)</f>
        <v/>
      </c>
      <c r="G78" s="54" t="inlineStr"/>
    </row>
    <row r="79" ht="22" customHeight="1">
      <c r="A79" s="29" t="inlineStr">
        <is>
          <t>WhatsApp Business</t>
        </is>
      </c>
      <c r="B79" s="30">
        <f>COUNTIF(INDEX(C:C,13):INDEX(C:C,72),"WhatsApp Business")</f>
        <v/>
      </c>
      <c r="C79" s="51">
        <f>IF(N(B79)=0,"",SUMIFS(INDEX(D:D,13):INDEX(D:D,72),INDEX(C:C,13):INDEX(C:C,72),"WhatsApp Business",INDEX(A:A,13):INDEX(A:A,72),SUMPRODUCT(MAX((INDEX(C:C,13):INDEX(C:C,72)="WhatsApp Business")*(INDEX(A:A,13):INDEX(A:A,72))))))</f>
        <v/>
      </c>
      <c r="D79" s="52">
        <f>IF(N(B79)=0,"",SUMIF(INDEX(C:C,13):INDEX(C:C,72),"WhatsApp Business",INDEX(E:E,13):INDEX(E:E,72)))</f>
        <v/>
      </c>
      <c r="E79" s="30">
        <f>SUMIF('Post log'!B14:B73,"WhatsApp Business",'Post log'!M14:M73)</f>
        <v/>
      </c>
      <c r="F79" s="53">
        <f>IF(N(C79)=0,"",E79/C79*100)</f>
        <v/>
      </c>
      <c r="G79" s="54" t="inlineStr"/>
    </row>
    <row r="80" ht="22" customHeight="1">
      <c r="A80" s="29" t="inlineStr">
        <is>
          <t>LinkedIn</t>
        </is>
      </c>
      <c r="B80" s="30">
        <f>COUNTIF(INDEX(C:C,13):INDEX(C:C,72),"LinkedIn")</f>
        <v/>
      </c>
      <c r="C80" s="51">
        <f>IF(N(B80)=0,"",SUMIFS(INDEX(D:D,13):INDEX(D:D,72),INDEX(C:C,13):INDEX(C:C,72),"LinkedIn",INDEX(A:A,13):INDEX(A:A,72),SUMPRODUCT(MAX((INDEX(C:C,13):INDEX(C:C,72)="LinkedIn")*(INDEX(A:A,13):INDEX(A:A,72))))))</f>
        <v/>
      </c>
      <c r="D80" s="52">
        <f>IF(N(B80)=0,"",SUMIF(INDEX(C:C,13):INDEX(C:C,72),"LinkedIn",INDEX(E:E,13):INDEX(E:E,72)))</f>
        <v/>
      </c>
      <c r="E80" s="30">
        <f>SUMIF('Post log'!B14:B73,"LinkedIn",'Post log'!M14:M73)</f>
        <v/>
      </c>
      <c r="F80" s="53">
        <f>IF(N(C80)=0,"",E80/C80*100)</f>
        <v/>
      </c>
      <c r="G80" s="54" t="inlineStr"/>
    </row>
    <row r="81" ht="22" customHeight="1">
      <c r="A81" s="17" t="inlineStr">
        <is>
          <t>ALL PLATFORMS</t>
        </is>
      </c>
      <c r="B81" s="21" t="n"/>
      <c r="C81" s="19">
        <f>SUM(C76:C80)</f>
        <v/>
      </c>
      <c r="D81" s="19">
        <f>SUM(D76:D80)</f>
        <v/>
      </c>
      <c r="E81" s="19">
        <f>SUM(E76:E80)</f>
        <v/>
      </c>
      <c r="F81" s="55">
        <f>IF(N(C81)=0,"",E81/C81*100)</f>
        <v/>
      </c>
      <c r="G81" s="21" t="n"/>
    </row>
    <row r="83" ht="40.5" customHeight="1">
      <c r="A83" s="7" t="inlineStr">
        <is>
          <t>Note: the last column is the one to argue with. Ten thousand followers who have never sent you a message are worth less than four hundred people in a WhatsApp group who buy from you every month. Follower count is the easiest number to grow and the easiest number to buy, which is exactly why it is the one people quote.</t>
        </is>
      </c>
    </row>
    <row r="84" ht="29" customHeight="1">
      <c r="A84" s="7" t="inlineStr">
        <is>
          <t>Note: a month where the net change is negative is not a disaster. People clear out accounts they never look at, and platforms remove fake ones. What matters is whether the enquiries kept coming.</t>
        </is>
      </c>
    </row>
  </sheetData>
  <mergeCells count="11">
    <mergeCell ref="A84:G84"/>
    <mergeCell ref="F4:G4"/>
    <mergeCell ref="A1:G1"/>
    <mergeCell ref="A74:G74"/>
    <mergeCell ref="A9:G9"/>
    <mergeCell ref="A8:G8"/>
    <mergeCell ref="F5:G5"/>
    <mergeCell ref="A83:G83"/>
    <mergeCell ref="A2:G2"/>
    <mergeCell ref="F6:G6"/>
    <mergeCell ref="A10:G10"/>
  </mergeCells>
  <conditionalFormatting sqref="E13:E72">
    <cfRule type="cellIs" priority="1" operator="lessThan" dxfId="1">
      <formula>0</formula>
    </cfRule>
    <cfRule type="cellIs" priority="2" operator="greaterThan" dxfId="0">
      <formula>0</formula>
    </cfRule>
  </conditionalFormatting>
  <conditionalFormatting sqref="F76:F80">
    <cfRule type="cellIs" priority="3" operator="equal" dxfId="5">
      <formula>0</formula>
    </cfRule>
  </conditionalFormatting>
  <dataValidations count="1">
    <dataValidation sqref="C13:C72" showDropDown="0" showInputMessage="1" showErrorMessage="1" allowBlank="1" errorTitle="Choose from the list" error="Pick one of the options in the dropdown." promptTitle="Select" prompt="Which platform this count is for." type="list">
      <formula1>"Facebook,Instagram,TikTok,WhatsApp Business,LinkedIn"</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191C4A"/>
    <outlinePr summaryBelow="1" summaryRight="1"/>
    <pageSetUpPr fitToPage="1"/>
  </sheetPr>
  <dimension ref="A1:F65"/>
  <sheetViews>
    <sheetView showGridLines="0" workbookViewId="0">
      <pane ySplit="8" topLeftCell="A9" activePane="bottomLeft" state="frozen"/>
      <selection pane="bottomLeft" activeCell="A1" sqref="A1"/>
    </sheetView>
  </sheetViews>
  <sheetFormatPr baseColWidth="8" defaultRowHeight="15"/>
  <cols>
    <col width="44" customWidth="1" min="1" max="1"/>
    <col width="24" customWidth="1" min="2" max="2"/>
    <col width="22" customWidth="1" min="3" max="3"/>
    <col width="22" customWidth="1" min="4" max="4"/>
    <col width="26" customWidth="1" min="5" max="5"/>
    <col width="14" customWidth="1" min="6" max="6"/>
  </cols>
  <sheetData>
    <row r="1" ht="26" customHeight="1">
      <c r="A1" s="1" t="inlineStr">
        <is>
          <t>WHAT THE NUMBERS MEAN</t>
        </is>
      </c>
    </row>
    <row r="2" ht="14" customHeight="1">
      <c r="A2" s="2" t="inlineStr">
        <is>
          <t>Engagement rates, reach against impressions, whether a platform is worth your time, and where the POPIA line is</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23" t="inlineStr">
        <is>
          <t>REACH, IMPRESSIONS AND ENGAGEMENT, IN PLAIN WORDS</t>
        </is>
      </c>
      <c r="B10" s="24" t="n"/>
      <c r="C10" s="24" t="n"/>
      <c r="D10" s="24" t="n"/>
      <c r="E10" s="24" t="n"/>
      <c r="F10" s="24" t="n"/>
    </row>
    <row r="11" ht="38" customHeight="1">
      <c r="A11" s="29" t="inlineStr">
        <is>
          <t>Reach</t>
        </is>
      </c>
      <c r="B11" s="54" t="inlineStr">
        <is>
          <t>The number of separate people who saw the post at least once. If 400 people saw it, reach is 400, however many times each of them saw it.</t>
        </is>
      </c>
      <c r="C11" s="43" t="n"/>
      <c r="D11" s="43" t="n"/>
      <c r="E11" s="43" t="n"/>
      <c r="F11" s="44" t="n"/>
    </row>
    <row r="12" ht="38" customHeight="1">
      <c r="A12" s="29" t="inlineStr">
        <is>
          <t>Impressions</t>
        </is>
      </c>
      <c r="B12" s="54" t="inlineStr">
        <is>
          <t>The number of times the post was put in front of somebody. Always the same as reach or higher. If your impressions are three times your reach, people are seeing the post repeatedly, which is normal for a paid post and unusual for a free one.</t>
        </is>
      </c>
      <c r="C12" s="43" t="n"/>
      <c r="D12" s="43" t="n"/>
      <c r="E12" s="43" t="n"/>
      <c r="F12" s="44" t="n"/>
    </row>
    <row r="13" ht="38" customHeight="1">
      <c r="A13" s="29" t="inlineStr">
        <is>
          <t>Engagement</t>
        </is>
      </c>
      <c r="B13" s="54" t="inlineStr">
        <is>
          <t>Somebody did something: liked, commented, shared, saved, or tapped your link. This workbook adds those five together.</t>
        </is>
      </c>
      <c r="C13" s="43" t="n"/>
      <c r="D13" s="43" t="n"/>
      <c r="E13" s="43" t="n"/>
      <c r="F13" s="44" t="n"/>
    </row>
    <row r="14" ht="38" customHeight="1">
      <c r="A14" s="29" t="inlineStr">
        <is>
          <t>Engagement rate</t>
        </is>
      </c>
      <c r="B14" s="54" t="inlineStr">
        <is>
          <t>Engagements divided by reach. Out of the people who saw it, how many bothered to react. This is the number to track.</t>
        </is>
      </c>
      <c r="C14" s="43" t="n"/>
      <c r="D14" s="43" t="n"/>
      <c r="E14" s="43" t="n"/>
      <c r="F14" s="44" t="n"/>
    </row>
    <row r="15" ht="38" customHeight="1">
      <c r="A15" s="29" t="inlineStr">
        <is>
          <t>Followers</t>
        </is>
      </c>
      <c r="B15" s="54" t="inlineStr">
        <is>
          <t>People who chose to see more of your posts in future. Almost none of them will see any given post. Useful as a slow trend, useless as a measure of a single post.</t>
        </is>
      </c>
      <c r="C15" s="43" t="n"/>
      <c r="D15" s="43" t="n"/>
      <c r="E15" s="43" t="n"/>
      <c r="F15" s="44" t="n"/>
    </row>
    <row r="16" ht="38" customHeight="1">
      <c r="A16" s="29" t="inlineStr">
        <is>
          <t>Enquiry</t>
        </is>
      </c>
      <c r="B16" s="54" t="inlineStr">
        <is>
          <t>A real person who contacted you because of a post. This is the only line in the whole workbook that turns into money.</t>
        </is>
      </c>
      <c r="C16" s="43" t="n"/>
      <c r="D16" s="43" t="n"/>
      <c r="E16" s="43" t="n"/>
      <c r="F16" s="44" t="n"/>
    </row>
    <row r="18" ht="22" customHeight="1">
      <c r="A18" s="23" t="inlineStr">
        <is>
          <t>WHAT A REALISTIC ENGAGEMENT RATE LOOKS LIKE</t>
        </is>
      </c>
      <c r="B18" s="24" t="n"/>
      <c r="C18" s="24" t="n"/>
      <c r="D18" s="24" t="n"/>
      <c r="E18" s="24" t="n"/>
      <c r="F18" s="24" t="n"/>
    </row>
    <row r="19" ht="40.5" customHeight="1">
      <c r="A19" s="7" t="inlineStr">
        <is>
          <t>Note: these are working rules of thumb from what small business pages typically see, not a standard anybody publishes and not a legal figure. Platforms change what they show people every few months and the numbers move with them. Your own rate last quarter is a better benchmark than anybody else's average.</t>
        </is>
      </c>
    </row>
    <row r="20" ht="34" customHeight="1">
      <c r="A20" s="8" t="inlineStr">
        <is>
          <t>PLATFORM</t>
        </is>
      </c>
      <c r="B20" s="8" t="inlineStr">
        <is>
          <t>QUIETLY WORKING</t>
        </is>
      </c>
      <c r="C20" s="8" t="inlineStr">
        <is>
          <t>DOING WELL</t>
        </is>
      </c>
      <c r="D20" s="8" t="inlineStr">
        <is>
          <t>SOMETHING IS WRONG BELOW</t>
        </is>
      </c>
      <c r="E20" s="8" t="inlineStr">
        <is>
          <t>WHAT TO LOOK AT FIRST</t>
        </is>
      </c>
      <c r="F20" s="44" t="n"/>
    </row>
    <row r="21" ht="38" customHeight="1">
      <c r="A21" s="29" t="inlineStr">
        <is>
          <t>Facebook</t>
        </is>
      </c>
      <c r="B21" s="56" t="inlineStr">
        <is>
          <t>0.5% to 1.5%</t>
        </is>
      </c>
      <c r="C21" s="57" t="inlineStr">
        <is>
          <t>Above 2%</t>
        </is>
      </c>
      <c r="D21" s="58" t="inlineStr">
        <is>
          <t>Under 0.3%</t>
        </is>
      </c>
      <c r="E21" s="54" t="inlineStr">
        <is>
          <t>The first line of the post. Facebook cuts it off after about two lines and most people never tap More.</t>
        </is>
      </c>
      <c r="F21" s="44" t="n"/>
    </row>
    <row r="22" ht="38" customHeight="1">
      <c r="A22" s="29" t="inlineStr">
        <is>
          <t>Instagram</t>
        </is>
      </c>
      <c r="B22" s="56" t="inlineStr">
        <is>
          <t>1% to 3%</t>
        </is>
      </c>
      <c r="C22" s="57" t="inlineStr">
        <is>
          <t>Above 4%</t>
        </is>
      </c>
      <c r="D22" s="58" t="inlineStr">
        <is>
          <t>Under 0.7%</t>
        </is>
      </c>
      <c r="E22" s="54" t="inlineStr">
        <is>
          <t>The picture. A phone photo in good light beats a designed graphic almost every time for a small business.</t>
        </is>
      </c>
      <c r="F22" s="44" t="n"/>
    </row>
    <row r="23" ht="38" customHeight="1">
      <c r="A23" s="29" t="inlineStr">
        <is>
          <t>TikTok</t>
        </is>
      </c>
      <c r="B23" s="56" t="inlineStr">
        <is>
          <t>3% to 8%</t>
        </is>
      </c>
      <c r="C23" s="57" t="inlineStr">
        <is>
          <t>Above 10%</t>
        </is>
      </c>
      <c r="D23" s="58" t="inlineStr">
        <is>
          <t>Under 2%</t>
        </is>
      </c>
      <c r="E23" s="54" t="inlineStr">
        <is>
          <t>The first two seconds. If people scroll past before the video starts moving, nothing else in it matters.</t>
        </is>
      </c>
      <c r="F23" s="44" t="n"/>
    </row>
    <row r="24" ht="38" customHeight="1">
      <c r="A24" s="29" t="inlineStr">
        <is>
          <t>LinkedIn</t>
        </is>
      </c>
      <c r="B24" s="56" t="inlineStr">
        <is>
          <t>1% to 3%</t>
        </is>
      </c>
      <c r="C24" s="57" t="inlineStr">
        <is>
          <t>Above 4%</t>
        </is>
      </c>
      <c r="D24" s="58" t="inlineStr">
        <is>
          <t>Under 0.5%</t>
        </is>
      </c>
      <c r="E24" s="54" t="inlineStr">
        <is>
          <t>Whether the post reads like a person or a press release. Also whether you posted on a weekday morning.</t>
        </is>
      </c>
      <c r="F24" s="44" t="n"/>
    </row>
    <row r="25" ht="38" customHeight="1">
      <c r="A25" s="29" t="inlineStr">
        <is>
          <t>WhatsApp Business</t>
        </is>
      </c>
      <c r="B25" s="56" t="inlineStr">
        <is>
          <t>Measure replies, not likes</t>
        </is>
      </c>
      <c r="C25" s="57" t="inlineStr">
        <is>
          <t>Any reply is engagement</t>
        </is>
      </c>
      <c r="D25" s="58" t="inlineStr">
        <is>
          <t>Nobody replies at all</t>
        </is>
      </c>
      <c r="E25" s="54" t="inlineStr">
        <is>
          <t>Whether you had permission to send it. See the POPIA section below before you send anything to a list.</t>
        </is>
      </c>
      <c r="F25" s="44" t="n"/>
    </row>
    <row r="27" ht="22" customHeight="1">
      <c r="A27" s="23" t="inlineStr">
        <is>
          <t>WHY CHASING FOLLOWERS IS THE WRONG GOAL FOR A SMALL BUSINESS</t>
        </is>
      </c>
      <c r="B27" s="24" t="n"/>
      <c r="C27" s="24" t="n"/>
      <c r="D27" s="24" t="n"/>
      <c r="E27" s="24" t="n"/>
      <c r="F27" s="24" t="n"/>
    </row>
    <row r="28" ht="42" customHeight="1">
      <c r="A28" s="29" t="inlineStr">
        <is>
          <t>Followers are not customers</t>
        </is>
      </c>
      <c r="B28" s="54" t="inlineStr">
        <is>
          <t>A follower costs you nothing and owes you nothing. A customer paid you. The only bridge between the two is an enquiry, which is why the post log counts enquiries and not much else.</t>
        </is>
      </c>
      <c r="C28" s="43" t="n"/>
      <c r="D28" s="43" t="n"/>
      <c r="E28" s="43" t="n"/>
      <c r="F28" s="44" t="n"/>
    </row>
    <row r="29" ht="42" customHeight="1">
      <c r="A29" s="29" t="inlineStr">
        <is>
          <t>You do not own the followers</t>
        </is>
      </c>
      <c r="B29" s="54" t="inlineStr">
        <is>
          <t>The platform does. It decides how many of them see you, and it has changed that answer downwards every year for a decade. A phone number on a customer list that you collected properly is yours. Move people off the platform and onto your list, your WhatsApp, or into your shop.</t>
        </is>
      </c>
      <c r="C29" s="43" t="n"/>
      <c r="D29" s="43" t="n"/>
      <c r="E29" s="43" t="n"/>
      <c r="F29" s="44" t="n"/>
    </row>
    <row r="30" ht="42" customHeight="1">
      <c r="A30" s="29" t="inlineStr">
        <is>
          <t>Reach is bought, followers are noise</t>
        </is>
      </c>
      <c r="B30" s="54" t="inlineStr">
        <is>
          <t>Follower counts can be bought for the price of a lunch, and the accounts that arrive never buy anything. They then drag your engagement rate down, because they sit in the denominator of everybody's follower based maths and never react.</t>
        </is>
      </c>
      <c r="C30" s="43" t="n"/>
      <c r="D30" s="43" t="n"/>
      <c r="E30" s="43" t="n"/>
      <c r="F30" s="44" t="n"/>
    </row>
    <row r="31" ht="42" customHeight="1">
      <c r="A31" s="29" t="inlineStr">
        <is>
          <t>A small local audience beats a big distant one</t>
        </is>
      </c>
      <c r="B31" s="54" t="inlineStr">
        <is>
          <t>Two hundred people in Polokwane who can drive to your shop are worth more than twenty thousand people scattered across the world. Check where your audience actually is in the platform's own insights before you celebrate a jump.</t>
        </is>
      </c>
      <c r="C31" s="43" t="n"/>
      <c r="D31" s="43" t="n"/>
      <c r="E31" s="43" t="n"/>
      <c r="F31" s="44" t="n"/>
    </row>
    <row r="32" ht="42" customHeight="1">
      <c r="A32" s="29" t="inlineStr">
        <is>
          <t>The number that decides whether to keep going</t>
        </is>
      </c>
      <c r="B32" s="54" t="inlineStr">
        <is>
          <t>Enquiries for every post you publish. It is on the monthly summary sheet and it is ranked for you. Everything else on this workbook exists to explain that one column.</t>
        </is>
      </c>
      <c r="C32" s="43" t="n"/>
      <c r="D32" s="43" t="n"/>
      <c r="E32" s="43" t="n"/>
      <c r="F32" s="44" t="n"/>
    </row>
    <row r="34" ht="22" customHeight="1">
      <c r="A34" s="23" t="inlineStr">
        <is>
          <t>IS THIS PLATFORM WORTH THE TIME YOU PUT INTO IT</t>
        </is>
      </c>
      <c r="B34" s="24" t="n"/>
      <c r="C34" s="24" t="n"/>
      <c r="D34" s="24" t="n"/>
      <c r="E34" s="24" t="n"/>
      <c r="F34" s="24" t="n"/>
    </row>
    <row r="35" ht="17.5" customHeight="1">
      <c r="A35" s="7" t="inlineStr">
        <is>
          <t>Note: type the six figures for one platform. Everything else works itself out. Do it again for the next platform and compare the last two lines.</t>
        </is>
      </c>
    </row>
    <row r="36" ht="26" customHeight="1">
      <c r="A36" s="25" t="inlineStr">
        <is>
          <t>Hours a month you spend on this platform</t>
        </is>
      </c>
      <c r="B36" s="59" t="n">
        <v>8</v>
      </c>
      <c r="C36" s="28" t="inlineStr">
        <is>
          <t>Shooting, writing, posting, replying to comments and messages. Be honest, and count the evenings.</t>
        </is>
      </c>
    </row>
    <row r="37" ht="26" customHeight="1">
      <c r="A37" s="25" t="inlineStr">
        <is>
          <t>What an hour of your time is worth</t>
        </is>
      </c>
      <c r="B37" s="60" t="n">
        <v>250</v>
      </c>
      <c r="C37" s="28" t="inlineStr">
        <is>
          <t>What you would charge a customer for an hour, or what you pay somebody to do the work for you.</t>
        </is>
      </c>
    </row>
    <row r="38" ht="26" customHeight="1">
      <c r="A38" s="25" t="inlineStr">
        <is>
          <t>What you paid this platform in the month</t>
        </is>
      </c>
      <c r="B38" s="60" t="n">
        <v>1500</v>
      </c>
      <c r="C38" s="28" t="inlineStr">
        <is>
          <t>Boosted posts and advertising. Nil if you have never paid for a post.</t>
        </is>
      </c>
    </row>
    <row r="39" ht="26" customHeight="1">
      <c r="A39" s="25" t="inlineStr">
        <is>
          <t>Enquiries this platform gave you in the month</t>
        </is>
      </c>
      <c r="B39" s="61" t="n">
        <v>12</v>
      </c>
      <c r="C39" s="28" t="inlineStr">
        <is>
          <t>Straight off the monthly summary sheet.</t>
        </is>
      </c>
    </row>
    <row r="40" ht="26" customHeight="1">
      <c r="A40" s="25" t="inlineStr">
        <is>
          <t>How many of those enquiries became customers</t>
        </is>
      </c>
      <c r="B40" s="61" t="n">
        <v>3</v>
      </c>
      <c r="C40" s="28" t="inlineStr">
        <is>
          <t>Count the ones who actually paid you.</t>
        </is>
      </c>
    </row>
    <row r="41" ht="26" customHeight="1">
      <c r="A41" s="25" t="inlineStr">
        <is>
          <t>What an average customer spends with you</t>
        </is>
      </c>
      <c r="B41" s="60" t="n">
        <v>1800</v>
      </c>
      <c r="C41" s="28" t="inlineStr">
        <is>
          <t>Over the whole relationship, not just the first sale, if you know it.</t>
        </is>
      </c>
    </row>
    <row r="42" ht="28" customHeight="1">
      <c r="A42" s="25" t="inlineStr">
        <is>
          <t>What your time on this platform cost you</t>
        </is>
      </c>
      <c r="B42" s="62">
        <f>B36*B37</f>
        <v/>
      </c>
      <c r="C42" s="28" t="inlineStr">
        <is>
          <t>Hours times what an hour is worth. This is the cost nobody writes down, and for most small businesses it is far larger than the advertising.</t>
        </is>
      </c>
    </row>
    <row r="43" ht="28" customHeight="1">
      <c r="A43" s="25" t="inlineStr">
        <is>
          <t>Total cost of this platform for the month</t>
        </is>
      </c>
      <c r="B43" s="62">
        <f>B36*B37+B38</f>
        <v/>
      </c>
      <c r="C43" s="28" t="inlineStr">
        <is>
          <t>Your time plus what you paid the platform.</t>
        </is>
      </c>
    </row>
    <row r="44" ht="28" customHeight="1">
      <c r="A44" s="25" t="inlineStr">
        <is>
          <t>Cost for every enquiry</t>
        </is>
      </c>
      <c r="B44" s="63">
        <f>IF(N(B39)=0,"",(B36*B37+B38)/B39)</f>
        <v/>
      </c>
      <c r="C44" s="28" t="inlineStr">
        <is>
          <t>Total cost divided by enquiries. Compare it against what one customer is worth to you, two lines down.</t>
        </is>
      </c>
    </row>
    <row r="45" ht="28" customHeight="1">
      <c r="A45" s="25" t="inlineStr">
        <is>
          <t>Cost for every customer won</t>
        </is>
      </c>
      <c r="B45" s="63">
        <f>IF(N(B40)=0,"",(B36*B37+B38)/B40)</f>
        <v/>
      </c>
      <c r="C45" s="28" t="inlineStr">
        <is>
          <t>This is the number to compare against everything else you could have done with the same money and the same evenings.</t>
        </is>
      </c>
    </row>
    <row r="46" ht="28" customHeight="1">
      <c r="A46" s="25" t="inlineStr">
        <is>
          <t>What those customers are worth</t>
        </is>
      </c>
      <c r="B46" s="64">
        <f>B40*B41</f>
        <v/>
      </c>
      <c r="C46" s="28" t="inlineStr">
        <is>
          <t>Customers won times what an average customer spends.</t>
        </is>
      </c>
    </row>
    <row r="47" ht="28" customHeight="1">
      <c r="A47" s="25" t="inlineStr">
        <is>
          <t>What you got back for every rand you put in</t>
        </is>
      </c>
      <c r="B47" s="65">
        <f>IF(B36*B37+B38=0,"",B40*B41/(B36*B37+B38))</f>
        <v/>
      </c>
      <c r="C47" s="28" t="inlineStr">
        <is>
          <t>Above 1.00 means the platform paid for itself, before the cost of actually serving those customers. Below 1.00 means it did not.</t>
        </is>
      </c>
    </row>
    <row r="48" ht="28" customHeight="1">
      <c r="A48" s="25" t="inlineStr">
        <is>
          <t>Enquiries you would need to break even</t>
        </is>
      </c>
      <c r="B48" s="66">
        <f>IF(OR(N(B39)=0,N(B40)=0,N(B41)=0),"",(B36*B37+B38)/(B40/B39*B41))</f>
        <v/>
      </c>
      <c r="C48" s="28" t="inlineStr">
        <is>
          <t>How many enquiries a month this platform has to give you before it stops costing you money, at your current conversion and your current customer value.</t>
        </is>
      </c>
    </row>
    <row r="50" ht="40.5" customHeight="1">
      <c r="A50" s="7" t="inlineStr">
        <is>
          <t>Note: a platform that does not pay for itself is not automatically a mistake. Awareness takes months and some of your customers walked in without ever sending an enquiry. But if a platform has cost you more than it returned for six months running, cut the hours in half and put them into the platform at the top of the ranking.</t>
        </is>
      </c>
    </row>
    <row r="52" ht="22" customHeight="1">
      <c r="A52" s="23" t="inlineStr">
        <is>
          <t>WHATSAPP BUSINESS, BROADCASTS AND POPIA</t>
        </is>
      </c>
      <c r="B52" s="24" t="n"/>
      <c r="C52" s="24" t="n"/>
      <c r="D52" s="24" t="n"/>
      <c r="E52" s="24" t="n"/>
      <c r="F52" s="24" t="n"/>
    </row>
    <row r="53" ht="17.5" customHeight="1">
      <c r="A53" s="22" t="inlineStr">
        <is>
          <t>Important: this is the one place in this workbook where you can break the law by accident. Read it before you build a broadcast list.</t>
        </is>
      </c>
    </row>
    <row r="54" ht="56" customHeight="1">
      <c r="A54" s="29" t="inlineStr">
        <is>
          <t>A broadcast to people who did not opt in is a POPIA problem</t>
        </is>
      </c>
      <c r="B54" s="54" t="inlineStr">
        <is>
          <t>POPIA section 69 prohibits direct marketing by electronic communication, which includes WhatsApp, SMS and email, unless the person consented or is already your customer. Scraping numbers out of a community group, buying a list, or adding everybody who ever phoned you to a broadcast list is exactly what the section was written to stop.</t>
        </is>
      </c>
      <c r="C54" s="43" t="n"/>
      <c r="D54" s="43" t="n"/>
      <c r="E54" s="43" t="n"/>
      <c r="F54" s="44" t="n"/>
    </row>
    <row r="55" ht="56" customHeight="1">
      <c r="A55" s="29" t="inlineStr">
        <is>
          <t>Asking for consent: you get one attempt, ever</t>
        </is>
      </c>
      <c r="B55" s="54" t="inlineStr">
        <is>
          <t>If somebody has not consented and has not previously refused, you may approach them once to ask, in the prescribed form. That is Form 4 of the POPIA Regulations, or a form substantially similar to it, and it must say what you will send and how. If they say no, or say nothing, you may not ask again, and you may not get around it by buying the same list from somebody else.</t>
        </is>
      </c>
      <c r="C55" s="43" t="n"/>
      <c r="D55" s="43" t="n"/>
      <c r="E55" s="43" t="n"/>
      <c r="F55" s="44" t="n"/>
    </row>
    <row r="56" ht="56" customHeight="1">
      <c r="A56" s="29" t="inlineStr">
        <is>
          <t>Your existing customers are treated differently, but narrowly</t>
        </is>
      </c>
      <c r="B56" s="54" t="inlineStr">
        <is>
          <t>You may market to an existing customer without consent only if you got their details in the course of selling them something, you are marketing your own similar goods or services, and you give them an easy free way to say stop, both when you collected the number and in every message. Similar is read narrowly. A salon may message a colour client about a treatment. The same salon may not message them about funeral cover.</t>
        </is>
      </c>
      <c r="C56" s="43" t="n"/>
      <c r="D56" s="43" t="n"/>
      <c r="E56" s="43" t="n"/>
      <c r="F56" s="44" t="n"/>
    </row>
    <row r="57" ht="56" customHeight="1">
      <c r="A57" s="29" t="inlineStr">
        <is>
          <t>Every message must say who you are and how to stop</t>
        </is>
      </c>
      <c r="B57" s="54" t="inlineStr">
        <is>
          <t>POPIA section 69(4) requires the identity of the sender and contact details for a request that the messages stop. The ECT Act section 45 separately requires an opt out and, on request, where you got the number. The Consumer Protection Act requires you to act on an opt out and never to charge for it. All three apply at once, so put your business name, your address and a plain stop instruction in every broadcast.</t>
        </is>
      </c>
      <c r="C57" s="43" t="n"/>
      <c r="D57" s="43" t="n"/>
      <c r="E57" s="43" t="n"/>
      <c r="F57" s="44" t="n"/>
    </row>
    <row r="58" ht="56" customHeight="1">
      <c r="A58" s="29" t="inlineStr">
        <is>
          <t>The national opt out registry is live</t>
        </is>
      </c>
      <c r="B58" s="54" t="inlineStr">
        <is>
          <t>Amendment Regulations to the Consumer Protection Act took effect on 15 April 2026. A direct marketer must register with the National Consumer Commission, pay the prescribed fee, and clean its list against the registry every month. A person on the registry may not be contacted at all. Being off the registry is still not consent, so this sits on top of POPIA, not instead of it.</t>
        </is>
      </c>
      <c r="C58" s="43" t="n"/>
      <c r="D58" s="43" t="n"/>
      <c r="E58" s="43" t="n"/>
      <c r="F58" s="44" t="n"/>
    </row>
    <row r="59" ht="56" customHeight="1">
      <c r="A59" s="29" t="inlineStr">
        <is>
          <t>When you may not phone a customer at home</t>
        </is>
      </c>
      <c r="B59" s="54" t="inlineStr">
        <is>
          <t>Consumer Protection Act Regulation 4: not on a Sunday or a public holiday, not on a Saturday before 09:00 or after 13:00, and not between 20:00 and 08:00 on any other day, unless that customer asked you to.</t>
        </is>
      </c>
      <c r="C59" s="43" t="n"/>
      <c r="D59" s="43" t="n"/>
      <c r="E59" s="43" t="n"/>
      <c r="F59" s="44" t="n"/>
    </row>
    <row r="60" ht="56" customHeight="1">
      <c r="A60" s="29" t="inlineStr">
        <is>
          <t>What actually happens if you get it wrong</t>
        </is>
      </c>
      <c r="B60" s="54" t="inlineStr">
        <is>
          <t>The realistic first step is an enforcement notice telling you to stop and to delete the list. Ignore that and the fine can reach R10 million under POPIA. The Consumer Protection Act route is quicker and the National Consumer Tribunal may impose the greater of 10% of your annual turnover or R1 000 000.</t>
        </is>
      </c>
      <c r="C60" s="43" t="n"/>
      <c r="D60" s="43" t="n"/>
      <c r="E60" s="43" t="n"/>
      <c r="F60" s="44" t="n"/>
    </row>
    <row r="61" ht="56" customHeight="1">
      <c r="A61" s="29" t="inlineStr">
        <is>
          <t>The safe way to build a WhatsApp list</t>
        </is>
      </c>
      <c r="B61" s="54" t="inlineStr">
        <is>
          <t>Ask in person or on the till slip, write down the date and what they agreed to, and keep that record. Consent you cannot prove is consent you do not have, because POPIA puts the onus of proving it on you. Template F5 in this library handles the consent record and the opt out register.</t>
        </is>
      </c>
      <c r="C61" s="43" t="n"/>
      <c r="D61" s="43" t="n"/>
      <c r="E61" s="43" t="n"/>
      <c r="F61" s="44" t="n"/>
    </row>
    <row r="63" ht="40.5" customHeight="1">
      <c r="A63" s="7" t="inlineStr">
        <is>
          <t>Note: a WhatsApp status update and a WhatsApp group your customers joined themselves are not the same thing as a broadcast to a list you built. Status is shown to people who already saved your number. A group people asked to join is their choice. A broadcast pushes a message at somebody who never asked, and that is what section 69 is about.</t>
        </is>
      </c>
    </row>
    <row r="64" ht="29" customHeight="1">
      <c r="A64" s="7" t="inlineStr">
        <is>
          <t>Note: rates, thresholds and fees quoted in this template were correct on 09 August 2026. Confirm the current figures on sars.gov.za, cipc.co.za or labour.gov.za before you rely on them.</t>
        </is>
      </c>
    </row>
    <row r="65" ht="52" customHeight="1">
      <c r="A65" s="7" t="inlineStr">
        <is>
          <t>Note: the direct marketing rules above were checked against the Protection of Personal Information Act, the Information Regulator guidance note of 03 December 2024, the Electronic Communications and Transactions Act, and the Consumer Protection Act Amendment Regulations of 15 April 2026. Whether an ordinary voice call by a live person needs consent is genuinely unsettled: the Regulator says it does, several law firms disagree, and no court has decided it. Assume it does.</t>
        </is>
      </c>
    </row>
  </sheetData>
  <mergeCells count="56">
    <mergeCell ref="C48:F48"/>
    <mergeCell ref="C39:F39"/>
    <mergeCell ref="B16:F16"/>
    <mergeCell ref="E24:F24"/>
    <mergeCell ref="B54:F54"/>
    <mergeCell ref="B59:F59"/>
    <mergeCell ref="A27:F27"/>
    <mergeCell ref="C38:F38"/>
    <mergeCell ref="E23:F23"/>
    <mergeCell ref="B31:F31"/>
    <mergeCell ref="A18:F18"/>
    <mergeCell ref="A50:F50"/>
    <mergeCell ref="C37:F37"/>
    <mergeCell ref="B56:F56"/>
    <mergeCell ref="B58:F58"/>
    <mergeCell ref="A2:F2"/>
    <mergeCell ref="B12:F12"/>
    <mergeCell ref="E20:F20"/>
    <mergeCell ref="B11:F11"/>
    <mergeCell ref="C6:F6"/>
    <mergeCell ref="A8:F8"/>
    <mergeCell ref="B60:F60"/>
    <mergeCell ref="B61:F61"/>
    <mergeCell ref="A35:F35"/>
    <mergeCell ref="B14:F14"/>
    <mergeCell ref="C5:F5"/>
    <mergeCell ref="C42:F42"/>
    <mergeCell ref="A53:F53"/>
    <mergeCell ref="B13:F13"/>
    <mergeCell ref="B57:F57"/>
    <mergeCell ref="A63:F63"/>
    <mergeCell ref="B29:F29"/>
    <mergeCell ref="A10:F10"/>
    <mergeCell ref="C45:F45"/>
    <mergeCell ref="A52:F52"/>
    <mergeCell ref="A65:F65"/>
    <mergeCell ref="A19:F19"/>
    <mergeCell ref="C4:F4"/>
    <mergeCell ref="B28:F28"/>
    <mergeCell ref="A34:F34"/>
    <mergeCell ref="C41:F41"/>
    <mergeCell ref="C47:F47"/>
    <mergeCell ref="A64:F64"/>
    <mergeCell ref="C44:F44"/>
    <mergeCell ref="B30:F30"/>
    <mergeCell ref="C40:F40"/>
    <mergeCell ref="B55:F55"/>
    <mergeCell ref="B15:F15"/>
    <mergeCell ref="E25:F25"/>
    <mergeCell ref="A1:F1"/>
    <mergeCell ref="C43:F43"/>
    <mergeCell ref="C46:F46"/>
    <mergeCell ref="E22:F22"/>
    <mergeCell ref="B32:F32"/>
    <mergeCell ref="C36:F36"/>
    <mergeCell ref="E21:F21"/>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2026-08-10T11:19:52Z</dcterms:created>
  <dcterms:modified xmlns:dcterms="http://purl.org/dc/terms/" xmlns:xsi="http://www.w3.org/2001/XMLSchema-instance" xsi:type="dcterms:W3CDTF">2026-08-10T11:19:52Z</dcterms:modified>
</cp:coreProperties>
</file>