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nth planner" sheetId="1" state="visible" r:id="rId1"/>
    <sheet xmlns:r="http://schemas.openxmlformats.org/officeDocument/2006/relationships" name="Campaigns" sheetId="2" state="visible" r:id="rId2"/>
    <sheet xmlns:r="http://schemas.openxmlformats.org/officeDocument/2006/relationships" name="Summary" sheetId="3" state="visible" r:id="rId3"/>
    <sheet xmlns:r="http://schemas.openxmlformats.org/officeDocument/2006/relationships" name="The SA content year" sheetId="4" state="visible" r:id="rId4"/>
  </sheets>
  <definedNames>
    <definedName name="_xlnm.Print_Titles" localSheetId="0">'Month planner'!$12:$12</definedName>
    <definedName name="_xlnm.Print_Titles" localSheetId="1">'Campaigns'!$11:$11</definedName>
  </definedNames>
  <calcPr calcId="124519" fullCalcOnLoad="1"/>
</workbook>
</file>

<file path=xl/styles.xml><?xml version="1.0" encoding="utf-8"?>
<styleSheet xmlns="http://schemas.openxmlformats.org/spreadsheetml/2006/main">
  <numFmts count="4">
    <numFmt numFmtId="164" formatCode="MMMM YYYY"/>
    <numFmt numFmtId="165" formatCode="DD MMM YYYY"/>
    <numFmt numFmtId="166" formatCode="&quot;R&quot; #,##0.00"/>
    <numFmt numFmtId="167" formatCode="0000"/>
  </numFmts>
  <fonts count="35">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222222"/>
      <sz val="10"/>
    </font>
    <font>
      <name val="Arial"/>
      <color rgb="000000FF"/>
      <sz val="10"/>
    </font>
    <font>
      <name val="Arial"/>
      <color rgb="006B6870"/>
      <sz val="9"/>
    </font>
    <font>
      <name val="Arial"/>
      <b val="1"/>
      <color rgb="00FFFFFF"/>
      <sz val="8.5"/>
    </font>
    <font>
      <name val="Arial"/>
      <color rgb="006B6870"/>
      <sz val="9.5"/>
    </font>
    <font>
      <name val="Arial"/>
      <b val="1"/>
      <color rgb="00191C4A"/>
      <sz val="9.5"/>
    </font>
    <font>
      <name val="Arial"/>
      <color rgb="0021759B"/>
      <sz val="9.5"/>
    </font>
    <font>
      <name val="Arial"/>
      <color rgb="000000FF"/>
      <sz val="9.5"/>
    </font>
    <font>
      <name val="Arial"/>
      <color rgb="000000FF"/>
      <sz val="9"/>
    </font>
    <font>
      <name val="Arial"/>
      <b val="1"/>
      <color rgb="00191C4A"/>
      <sz val="10"/>
    </font>
    <font>
      <name val="Arial"/>
      <b val="1"/>
      <color rgb="00191C4A"/>
      <sz val="10.5"/>
    </font>
    <font>
      <name val="Arial"/>
      <b val="1"/>
      <color rgb="001D9E75"/>
      <sz val="10.5"/>
    </font>
    <font>
      <name val="Arial"/>
      <i val="1"/>
      <color rgb="00C4830A"/>
      <sz val="8.5"/>
    </font>
    <font>
      <name val="Arial"/>
      <b val="1"/>
      <color rgb="00FFFFFF"/>
      <sz val="9.5"/>
    </font>
    <font>
      <name val="Arial"/>
      <b val="1"/>
      <color rgb="001D9E75"/>
      <sz val="9.5"/>
    </font>
    <font>
      <name val="Arial"/>
      <color rgb="00C4830A"/>
      <sz val="9.5"/>
    </font>
    <font>
      <name val="Arial"/>
      <b val="1"/>
      <color rgb="00C4830A"/>
      <sz val="10.5"/>
    </font>
    <font>
      <name val="Arial"/>
      <b val="1"/>
      <color rgb="00A32D2D"/>
      <sz val="10.5"/>
    </font>
    <font>
      <name val="Arial"/>
      <b val="1"/>
      <color rgb="00FFFFFF"/>
      <sz val="10"/>
    </font>
    <font>
      <name val="Arial"/>
      <b val="1"/>
      <color rgb="00191C4A"/>
      <sz val="12"/>
    </font>
    <font>
      <name val="Arial"/>
      <b val="1"/>
      <color rgb="0021759B"/>
      <sz val="12"/>
    </font>
    <font>
      <name val="Arial"/>
      <b val="1"/>
      <color rgb="001D9E75"/>
      <sz val="12"/>
    </font>
    <font>
      <name val="Arial"/>
      <b val="1"/>
      <color rgb="00C4830A"/>
      <sz val="12"/>
    </font>
    <font>
      <name val="Arial"/>
      <color rgb="00191C4A"/>
      <sz val="10"/>
    </font>
    <font>
      <name val="Arial"/>
      <color rgb="001D9E75"/>
      <sz val="10"/>
    </font>
    <font>
      <name val="Arial"/>
      <color rgb="0021759B"/>
      <sz val="10"/>
    </font>
    <font>
      <name val="Arial"/>
      <b val="1"/>
      <color rgb="0021759B"/>
      <sz val="10.5"/>
    </font>
    <font>
      <name val="Arial"/>
      <color rgb="00C4830A"/>
      <sz val="9"/>
    </font>
    <font>
      <name val="Arial"/>
      <b val="1"/>
      <color rgb="0021759B"/>
      <sz val="9"/>
    </font>
  </fonts>
  <fills count="7">
    <fill>
      <patternFill/>
    </fill>
    <fill>
      <patternFill patternType="gray125"/>
    </fill>
    <fill>
      <patternFill patternType="solid">
        <fgColor rgb="00FFFFFF"/>
      </patternFill>
    </fill>
    <fill>
      <patternFill patternType="solid">
        <fgColor rgb="00F7F6F2"/>
      </patternFill>
    </fill>
    <fill>
      <patternFill patternType="solid">
        <fgColor rgb="00191C4A"/>
      </patternFill>
    </fill>
    <fill>
      <patternFill patternType="solid">
        <fgColor rgb="00E8E9F2"/>
      </patternFill>
    </fill>
    <fill>
      <patternFill patternType="solid">
        <fgColor rgb="0021759B"/>
      </patternFill>
    </fill>
  </fills>
  <borders count="11">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64">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0" borderId="0" applyAlignment="1" pivotButton="0" quotePrefix="0" xfId="0">
      <alignment vertical="center" indent="1"/>
    </xf>
    <xf numFmtId="164" fontId="7" fillId="2" borderId="2" applyAlignment="1" pivotButton="0" quotePrefix="0" xfId="0">
      <alignment horizontal="center" vertical="center"/>
    </xf>
    <xf numFmtId="1" fontId="3" fillId="3" borderId="2" applyAlignment="1" pivotButton="0" quotePrefix="0" xfId="0">
      <alignment horizontal="center" vertical="center" indent="1"/>
    </xf>
    <xf numFmtId="0" fontId="8" fillId="0" borderId="0" applyAlignment="1" pivotButton="0" quotePrefix="0" xfId="0">
      <alignment vertical="center" wrapText="1" indent="1"/>
    </xf>
    <xf numFmtId="0" fontId="9" fillId="4" borderId="2" applyAlignment="1" pivotButton="0" quotePrefix="0" xfId="0">
      <alignment horizontal="center" vertical="center" wrapText="1"/>
    </xf>
    <xf numFmtId="1" fontId="10" fillId="3" borderId="2" applyAlignment="1" pivotButton="0" quotePrefix="0" xfId="0">
      <alignment horizontal="center" vertical="center"/>
    </xf>
    <xf numFmtId="165" fontId="11" fillId="3" borderId="2" applyAlignment="1" pivotButton="0" quotePrefix="0" xfId="0">
      <alignment horizontal="center" vertical="center" indent="1"/>
    </xf>
    <xf numFmtId="0" fontId="12" fillId="3" borderId="2" applyAlignment="1" pivotButton="0" quotePrefix="0" xfId="0">
      <alignment horizontal="center" vertical="center" indent="1"/>
    </xf>
    <xf numFmtId="0" fontId="13" fillId="2" borderId="2" applyAlignment="1" pivotButton="0" quotePrefix="0" xfId="0">
      <alignment horizontal="left" vertical="center" indent="1"/>
    </xf>
    <xf numFmtId="0" fontId="13" fillId="2" borderId="2" applyAlignment="1" pivotButton="0" quotePrefix="0" xfId="0">
      <alignment horizontal="center" vertical="center"/>
    </xf>
    <xf numFmtId="0" fontId="14" fillId="2" borderId="2" applyAlignment="1" pivotButton="0" quotePrefix="0" xfId="0">
      <alignment horizontal="left" vertical="center" wrapText="1" indent="1"/>
    </xf>
    <xf numFmtId="0" fontId="11" fillId="2" borderId="2" applyAlignment="1" pivotButton="0" quotePrefix="0" xfId="0">
      <alignment horizontal="center" vertical="center"/>
    </xf>
    <xf numFmtId="165" fontId="13" fillId="2" borderId="2" applyAlignment="1" pivotButton="0" quotePrefix="0" xfId="0">
      <alignment horizontal="center" vertical="center"/>
    </xf>
    <xf numFmtId="0" fontId="15" fillId="5" borderId="3" applyAlignment="1" pivotButton="0" quotePrefix="0" xfId="0">
      <alignment vertical="center" indent="1"/>
    </xf>
    <xf numFmtId="0" fontId="0" fillId="0" borderId="5" pivotButton="0" quotePrefix="0" xfId="0"/>
    <xf numFmtId="1" fontId="16" fillId="5" borderId="3" applyAlignment="1" pivotButton="0" quotePrefix="0" xfId="0">
      <alignment horizontal="center" vertical="center" indent="1"/>
    </xf>
    <xf numFmtId="0" fontId="0" fillId="5" borderId="3" pivotButton="0" quotePrefix="0" xfId="0"/>
    <xf numFmtId="1" fontId="17" fillId="5" borderId="3" applyAlignment="1" pivotButton="0" quotePrefix="0" xfId="0">
      <alignment horizontal="center" vertical="center" indent="1"/>
    </xf>
    <xf numFmtId="0" fontId="18" fillId="0" borderId="0" applyAlignment="1" pivotButton="0" quotePrefix="0" xfId="0">
      <alignment vertical="top" wrapText="1" indent="1"/>
    </xf>
    <xf numFmtId="0" fontId="19" fillId="6" borderId="6" applyAlignment="1" pivotButton="0" quotePrefix="0" xfId="0">
      <alignment vertical="center" indent="1"/>
    </xf>
    <xf numFmtId="0" fontId="0" fillId="6" borderId="6" pivotButton="0" quotePrefix="0" xfId="0"/>
    <xf numFmtId="0" fontId="11" fillId="0" borderId="2" applyAlignment="1" pivotButton="0" quotePrefix="0" xfId="0">
      <alignment vertical="center" wrapText="1" indent="1"/>
    </xf>
    <xf numFmtId="0" fontId="0" fillId="0" borderId="9" pivotButton="0" quotePrefix="0" xfId="0"/>
    <xf numFmtId="0" fontId="0" fillId="0" borderId="10" pivotButton="0" quotePrefix="0" xfId="0"/>
    <xf numFmtId="0" fontId="8" fillId="0" borderId="2" applyAlignment="1" pivotButton="0" quotePrefix="0" xfId="0">
      <alignment vertical="center" wrapText="1" indent="1"/>
    </xf>
    <xf numFmtId="1" fontId="10" fillId="3" borderId="2" applyAlignment="1" pivotButton="0" quotePrefix="0" xfId="0">
      <alignment horizontal="center" vertical="center" indent="1"/>
    </xf>
    <xf numFmtId="1" fontId="11" fillId="3" borderId="2" applyAlignment="1" pivotButton="0" quotePrefix="0" xfId="0">
      <alignment horizontal="center" vertical="center" indent="1"/>
    </xf>
    <xf numFmtId="1" fontId="20" fillId="3" borderId="2" applyAlignment="1" pivotButton="0" quotePrefix="0" xfId="0">
      <alignment horizontal="center" vertical="center" indent="1"/>
    </xf>
    <xf numFmtId="1" fontId="21" fillId="3" borderId="2" applyAlignment="1" pivotButton="0" quotePrefix="0" xfId="0">
      <alignment horizontal="center" vertical="center" indent="1"/>
    </xf>
    <xf numFmtId="166" fontId="13" fillId="2" borderId="2" applyAlignment="1" pivotButton="0" quotePrefix="0" xfId="0">
      <alignment horizontal="right" vertical="center" indent="1"/>
    </xf>
    <xf numFmtId="166" fontId="11" fillId="3" borderId="2" applyAlignment="1" pivotButton="0" quotePrefix="0" xfId="0">
      <alignment horizontal="right" vertical="center" indent="1"/>
    </xf>
    <xf numFmtId="0" fontId="8" fillId="3" borderId="2" applyAlignment="1" pivotButton="0" quotePrefix="0" xfId="0">
      <alignment horizontal="left" vertical="center" wrapText="1" indent="1"/>
    </xf>
    <xf numFmtId="1" fontId="22" fillId="5" borderId="3" applyAlignment="1" pivotButton="0" quotePrefix="0" xfId="0">
      <alignment horizontal="center" vertical="center" indent="1"/>
    </xf>
    <xf numFmtId="166" fontId="16" fillId="5" borderId="3" applyAlignment="1" pivotButton="0" quotePrefix="0" xfId="0">
      <alignment horizontal="right" vertical="center" indent="1"/>
    </xf>
    <xf numFmtId="166" fontId="23" fillId="5" borderId="3" applyAlignment="1" pivotButton="0" quotePrefix="0" xfId="0">
      <alignment horizontal="right" vertical="center" indent="1"/>
    </xf>
    <xf numFmtId="166" fontId="17" fillId="5" borderId="3" applyAlignment="1" pivotButton="0" quotePrefix="0" xfId="0">
      <alignment horizontal="right" vertical="center" indent="1"/>
    </xf>
    <xf numFmtId="0" fontId="24" fillId="4" borderId="6" applyAlignment="1" pivotButton="0" quotePrefix="0" xfId="0">
      <alignment vertical="center" indent="1"/>
    </xf>
    <xf numFmtId="0" fontId="0" fillId="4" borderId="6" pivotButton="0" quotePrefix="0" xfId="0"/>
    <xf numFmtId="164" fontId="25" fillId="3" borderId="2" applyAlignment="1" pivotButton="0" quotePrefix="0" xfId="0">
      <alignment horizontal="center" vertical="center" indent="1"/>
    </xf>
    <xf numFmtId="1" fontId="25" fillId="3" borderId="2" applyAlignment="1" pivotButton="0" quotePrefix="0" xfId="0">
      <alignment horizontal="center" vertical="center" indent="1"/>
    </xf>
    <xf numFmtId="1" fontId="26" fillId="3" borderId="2" applyAlignment="1" pivotButton="0" quotePrefix="0" xfId="0">
      <alignment horizontal="center" vertical="center" indent="1"/>
    </xf>
    <xf numFmtId="1" fontId="27" fillId="3" borderId="2" applyAlignment="1" pivotButton="0" quotePrefix="0" xfId="0">
      <alignment horizontal="center" vertical="center" indent="1"/>
    </xf>
    <xf numFmtId="1" fontId="28" fillId="3" borderId="2" applyAlignment="1" pivotButton="0" quotePrefix="0" xfId="0">
      <alignment horizontal="center" vertical="center" indent="1"/>
    </xf>
    <xf numFmtId="9" fontId="26" fillId="3" borderId="2" applyAlignment="1" pivotButton="0" quotePrefix="0" xfId="0">
      <alignment horizontal="center" vertical="center" indent="1"/>
    </xf>
    <xf numFmtId="0" fontId="15" fillId="0" borderId="2" applyAlignment="1" pivotButton="0" quotePrefix="0" xfId="0">
      <alignment vertical="center" wrapText="1" indent="1"/>
    </xf>
    <xf numFmtId="1" fontId="29" fillId="3" borderId="2" applyAlignment="1" pivotButton="0" quotePrefix="0" xfId="0">
      <alignment horizontal="center" vertical="center" indent="1"/>
    </xf>
    <xf numFmtId="1" fontId="30" fillId="3" borderId="2" applyAlignment="1" pivotButton="0" quotePrefix="0" xfId="0">
      <alignment horizontal="center" vertical="center" indent="1"/>
    </xf>
    <xf numFmtId="9" fontId="31" fillId="3" borderId="2" applyAlignment="1" pivotButton="0" quotePrefix="0" xfId="0">
      <alignment horizontal="center" vertical="center" indent="1"/>
    </xf>
    <xf numFmtId="9" fontId="32" fillId="5" borderId="3" applyAlignment="1" pivotButton="0" quotePrefix="0" xfId="0">
      <alignment horizontal="center" vertical="center" indent="1"/>
    </xf>
    <xf numFmtId="167" fontId="7" fillId="2" borderId="2" applyAlignment="1" pivotButton="0" quotePrefix="0" xfId="0">
      <alignment horizontal="center" vertical="center"/>
    </xf>
    <xf numFmtId="165" fontId="15" fillId="3" borderId="2" applyAlignment="1" pivotButton="0" quotePrefix="0" xfId="0">
      <alignment horizontal="center" vertical="center" indent="1"/>
    </xf>
    <xf numFmtId="0" fontId="31" fillId="3" borderId="2" applyAlignment="1" pivotButton="0" quotePrefix="0" xfId="0">
      <alignment horizontal="center" vertical="center" indent="1"/>
    </xf>
    <xf numFmtId="0" fontId="33" fillId="3" borderId="2" applyAlignment="1" pivotButton="0" quotePrefix="0" xfId="0">
      <alignment horizontal="center" vertical="center" wrapText="1"/>
    </xf>
    <xf numFmtId="0" fontId="34" fillId="0" borderId="2" applyAlignment="1" pivotButton="0" quotePrefix="0" xfId="0">
      <alignment vertical="center" wrapText="1" indent="1"/>
    </xf>
    <xf numFmtId="0" fontId="4" fillId="0" borderId="2" applyAlignment="1" pivotButton="0" quotePrefix="0" xfId="0">
      <alignment horizontal="center" vertical="center" wrapText="1"/>
    </xf>
    <xf numFmtId="0" fontId="33" fillId="0" borderId="2" applyAlignment="1" pivotButton="0" quotePrefix="0" xfId="0">
      <alignment horizontal="center" vertical="center" wrapText="1"/>
    </xf>
  </cellXfs>
  <cellStyles count="1">
    <cellStyle name="Normal" xfId="0" builtinId="0" hidden="0"/>
  </cellStyles>
  <dxfs count="8">
    <dxf>
      <font>
        <name val="Arial"/>
        <b val="1"/>
        <color rgb="001D9E75"/>
        <sz val="9.5"/>
      </font>
    </dxf>
    <dxf>
      <font>
        <name val="Arial"/>
        <b val="1"/>
        <color rgb="0021759B"/>
        <sz val="9.5"/>
      </font>
    </dxf>
    <dxf>
      <font>
        <name val="Arial"/>
        <b val="1"/>
        <color rgb="00191C4A"/>
        <sz val="9.5"/>
      </font>
    </dxf>
    <dxf>
      <font>
        <name val="Arial"/>
        <b val="1"/>
        <color rgb="00C4830A"/>
        <sz val="9.5"/>
      </font>
    </dxf>
    <dxf>
      <font>
        <name val="Arial"/>
        <b val="1"/>
        <color rgb="006B6870"/>
        <sz val="9.5"/>
      </font>
    </dxf>
    <dxf>
      <font>
        <name val="Arial"/>
        <b val="1"/>
        <color rgb="00C4830A"/>
        <sz val="9.5"/>
      </font>
      <fill>
        <patternFill patternType="solid">
          <fgColor rgb="00E8E9F2"/>
        </patternFill>
      </fill>
    </dxf>
    <dxf>
      <font>
        <name val="Arial"/>
        <b val="1"/>
        <color rgb="00A32D2D"/>
        <sz val="9.5"/>
      </font>
    </dxf>
    <dxf>
      <font>
        <name val="Arial"/>
        <b val="1"/>
        <color rgb="006B6870"/>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L58"/>
  <sheetViews>
    <sheetView showGridLines="0" workbookViewId="0">
      <pane xSplit="3" ySplit="12" topLeftCell="D13" activePane="bottomRight" state="frozen"/>
      <selection pane="topRight"/>
      <selection pane="bottomLeft"/>
      <selection pane="bottomRight" activeCell="A1" sqref="A1"/>
    </sheetView>
  </sheetViews>
  <sheetFormatPr baseColWidth="8" defaultRowHeight="15"/>
  <cols>
    <col width="6" customWidth="1" min="1" max="1"/>
    <col width="15" customWidth="1" min="2" max="2"/>
    <col width="13" customWidth="1" min="3" max="3"/>
    <col width="17" customWidth="1" min="4" max="4"/>
    <col width="11" customWidth="1" min="5" max="5"/>
    <col width="24" customWidth="1" min="6" max="6"/>
    <col width="46" customWidth="1" min="7" max="7"/>
    <col width="24" customWidth="1" min="8" max="8"/>
    <col width="20" customWidth="1" min="9" max="9"/>
    <col width="15" customWidth="1" min="10" max="10"/>
    <col width="13" customWidth="1" min="11" max="11"/>
    <col width="13" customWidth="1" min="12" max="12"/>
  </cols>
  <sheetData>
    <row r="1" ht="26" customHeight="1">
      <c r="A1" s="1" t="inlineStr">
        <is>
          <t>CONTENT CALENDAR, ONE MONTH</t>
        </is>
      </c>
    </row>
    <row r="2" ht="14" customHeight="1">
      <c r="A2" s="2" t="inlineStr">
        <is>
          <t>Type the month once. Every date and every day of the week works itself out</t>
        </is>
      </c>
    </row>
    <row r="3" ht="4" customHeight="1">
      <c r="A3" s="3" t="n"/>
      <c r="B3" s="3" t="n"/>
      <c r="C3" s="3" t="n"/>
      <c r="D3" s="3" t="n"/>
      <c r="E3" s="3" t="n"/>
      <c r="F3" s="3" t="n"/>
      <c r="G3" s="3" t="n"/>
      <c r="H3" s="3" t="n"/>
      <c r="I3" s="3" t="n"/>
      <c r="J3" s="3" t="n"/>
      <c r="K3" s="3" t="n"/>
      <c r="L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6" customHeight="1">
      <c r="A10" s="8" t="inlineStr">
        <is>
          <t>Month</t>
        </is>
      </c>
      <c r="B10" s="9" t="n"/>
      <c r="C10" s="10">
        <f>IF(B10="","",DAY(EOMONTH(B10,0)))</f>
        <v/>
      </c>
      <c r="D10" s="11" t="inlineStr">
        <is>
          <t>Type any date in the month you are planning, for example 01 September 2026. The number next to it is how many days that month has, and the rows below stop on the right day.</t>
        </is>
      </c>
    </row>
    <row r="12" ht="34" customHeight="1">
      <c r="A12" s="12" t="inlineStr">
        <is>
          <t>DAY</t>
        </is>
      </c>
      <c r="B12" s="12" t="inlineStr">
        <is>
          <t>DATE</t>
        </is>
      </c>
      <c r="C12" s="12" t="inlineStr">
        <is>
          <t>DAY OF THE WEEK</t>
        </is>
      </c>
      <c r="D12" s="12" t="inlineStr">
        <is>
          <t>PLATFORM</t>
        </is>
      </c>
      <c r="E12" s="12" t="inlineStr">
        <is>
          <t>FORMAT</t>
        </is>
      </c>
      <c r="F12" s="12" t="inlineStr">
        <is>
          <t>TOPIC OR CAMPAIGN</t>
        </is>
      </c>
      <c r="G12" s="12" t="inlineStr">
        <is>
          <t>CAPTION OR COPY</t>
        </is>
      </c>
      <c r="H12" s="12" t="inlineStr">
        <is>
          <t>HASHTAGS</t>
        </is>
      </c>
      <c r="I12" s="12" t="inlineStr">
        <is>
          <t>ASSET NEEDED</t>
        </is>
      </c>
      <c r="J12" s="12" t="inlineStr">
        <is>
          <t>WHO IS RESPONSIBLE</t>
        </is>
      </c>
      <c r="K12" s="12" t="inlineStr">
        <is>
          <t>STATUS</t>
        </is>
      </c>
      <c r="L12" s="12" t="inlineStr">
        <is>
          <t>PUBLISHED ON</t>
        </is>
      </c>
    </row>
    <row r="13" ht="30" customHeight="1">
      <c r="A13" s="13" t="n">
        <v>1</v>
      </c>
      <c r="B13" s="14">
        <f>IF(OR(INDEX(B:B,10)="",1&gt;DAY(EOMONTH(INDEX(B:B,10),0))),"",DATE(YEAR(INDEX(B:B,10)),MONTH(INDEX(B:B,10)),1))</f>
        <v/>
      </c>
      <c r="C13" s="15">
        <f>IF(B13="","",CHOOSE(WEEKDAY(B13,1),"Sunday","Monday","Tuesday","Wednesday","Thursday","Friday","Saturday"))</f>
        <v/>
      </c>
      <c r="D13" s="16" t="n"/>
      <c r="E13" s="17" t="n"/>
      <c r="F13" s="16" t="n"/>
      <c r="G13" s="18" t="n"/>
      <c r="H13" s="18" t="n"/>
      <c r="I13" s="16" t="n"/>
      <c r="J13" s="16" t="n"/>
      <c r="K13" s="19" t="n"/>
      <c r="L13" s="20" t="n"/>
    </row>
    <row r="14" ht="30" customHeight="1">
      <c r="A14" s="13" t="n">
        <v>2</v>
      </c>
      <c r="B14" s="14">
        <f>IF(OR(INDEX(B:B,10)="",2&gt;DAY(EOMONTH(INDEX(B:B,10),0))),"",DATE(YEAR(INDEX(B:B,10)),MONTH(INDEX(B:B,10)),2))</f>
        <v/>
      </c>
      <c r="C14" s="15">
        <f>IF(B14="","",CHOOSE(WEEKDAY(B14,1),"Sunday","Monday","Tuesday","Wednesday","Thursday","Friday","Saturday"))</f>
        <v/>
      </c>
      <c r="D14" s="16" t="n"/>
      <c r="E14" s="17" t="n"/>
      <c r="F14" s="16" t="n"/>
      <c r="G14" s="18" t="n"/>
      <c r="H14" s="18" t="n"/>
      <c r="I14" s="16" t="n"/>
      <c r="J14" s="16" t="n"/>
      <c r="K14" s="19" t="n"/>
      <c r="L14" s="20" t="n"/>
    </row>
    <row r="15" ht="30" customHeight="1">
      <c r="A15" s="13" t="n">
        <v>3</v>
      </c>
      <c r="B15" s="14">
        <f>IF(OR(INDEX(B:B,10)="",3&gt;DAY(EOMONTH(INDEX(B:B,10),0))),"",DATE(YEAR(INDEX(B:B,10)),MONTH(INDEX(B:B,10)),3))</f>
        <v/>
      </c>
      <c r="C15" s="15">
        <f>IF(B15="","",CHOOSE(WEEKDAY(B15,1),"Sunday","Monday","Tuesday","Wednesday","Thursday","Friday","Saturday"))</f>
        <v/>
      </c>
      <c r="D15" s="16" t="n"/>
      <c r="E15" s="17" t="n"/>
      <c r="F15" s="16" t="n"/>
      <c r="G15" s="18" t="n"/>
      <c r="H15" s="18" t="n"/>
      <c r="I15" s="16" t="n"/>
      <c r="J15" s="16" t="n"/>
      <c r="K15" s="19" t="n"/>
      <c r="L15" s="20" t="n"/>
    </row>
    <row r="16" ht="30" customHeight="1">
      <c r="A16" s="13" t="n">
        <v>4</v>
      </c>
      <c r="B16" s="14">
        <f>IF(OR(INDEX(B:B,10)="",4&gt;DAY(EOMONTH(INDEX(B:B,10),0))),"",DATE(YEAR(INDEX(B:B,10)),MONTH(INDEX(B:B,10)),4))</f>
        <v/>
      </c>
      <c r="C16" s="15">
        <f>IF(B16="","",CHOOSE(WEEKDAY(B16,1),"Sunday","Monday","Tuesday","Wednesday","Thursday","Friday","Saturday"))</f>
        <v/>
      </c>
      <c r="D16" s="16" t="n"/>
      <c r="E16" s="17" t="n"/>
      <c r="F16" s="16" t="n"/>
      <c r="G16" s="18" t="n"/>
      <c r="H16" s="18" t="n"/>
      <c r="I16" s="16" t="n"/>
      <c r="J16" s="16" t="n"/>
      <c r="K16" s="19" t="n"/>
      <c r="L16" s="20" t="n"/>
    </row>
    <row r="17" ht="30" customHeight="1">
      <c r="A17" s="13" t="n">
        <v>5</v>
      </c>
      <c r="B17" s="14">
        <f>IF(OR(INDEX(B:B,10)="",5&gt;DAY(EOMONTH(INDEX(B:B,10),0))),"",DATE(YEAR(INDEX(B:B,10)),MONTH(INDEX(B:B,10)),5))</f>
        <v/>
      </c>
      <c r="C17" s="15">
        <f>IF(B17="","",CHOOSE(WEEKDAY(B17,1),"Sunday","Monday","Tuesday","Wednesday","Thursday","Friday","Saturday"))</f>
        <v/>
      </c>
      <c r="D17" s="16" t="n"/>
      <c r="E17" s="17" t="n"/>
      <c r="F17" s="16" t="n"/>
      <c r="G17" s="18" t="n"/>
      <c r="H17" s="18" t="n"/>
      <c r="I17" s="16" t="n"/>
      <c r="J17" s="16" t="n"/>
      <c r="K17" s="19" t="n"/>
      <c r="L17" s="20" t="n"/>
    </row>
    <row r="18" ht="30" customHeight="1">
      <c r="A18" s="13" t="n">
        <v>6</v>
      </c>
      <c r="B18" s="14">
        <f>IF(OR(INDEX(B:B,10)="",6&gt;DAY(EOMONTH(INDEX(B:B,10),0))),"",DATE(YEAR(INDEX(B:B,10)),MONTH(INDEX(B:B,10)),6))</f>
        <v/>
      </c>
      <c r="C18" s="15">
        <f>IF(B18="","",CHOOSE(WEEKDAY(B18,1),"Sunday","Monday","Tuesday","Wednesday","Thursday","Friday","Saturday"))</f>
        <v/>
      </c>
      <c r="D18" s="16" t="n"/>
      <c r="E18" s="17" t="n"/>
      <c r="F18" s="16" t="n"/>
      <c r="G18" s="18" t="n"/>
      <c r="H18" s="18" t="n"/>
      <c r="I18" s="16" t="n"/>
      <c r="J18" s="16" t="n"/>
      <c r="K18" s="19" t="n"/>
      <c r="L18" s="20" t="n"/>
    </row>
    <row r="19" ht="30" customHeight="1">
      <c r="A19" s="13" t="n">
        <v>7</v>
      </c>
      <c r="B19" s="14">
        <f>IF(OR(INDEX(B:B,10)="",7&gt;DAY(EOMONTH(INDEX(B:B,10),0))),"",DATE(YEAR(INDEX(B:B,10)),MONTH(INDEX(B:B,10)),7))</f>
        <v/>
      </c>
      <c r="C19" s="15">
        <f>IF(B19="","",CHOOSE(WEEKDAY(B19,1),"Sunday","Monday","Tuesday","Wednesday","Thursday","Friday","Saturday"))</f>
        <v/>
      </c>
      <c r="D19" s="16" t="n"/>
      <c r="E19" s="17" t="n"/>
      <c r="F19" s="16" t="n"/>
      <c r="G19" s="18" t="n"/>
      <c r="H19" s="18" t="n"/>
      <c r="I19" s="16" t="n"/>
      <c r="J19" s="16" t="n"/>
      <c r="K19" s="19" t="n"/>
      <c r="L19" s="20" t="n"/>
    </row>
    <row r="20" ht="30" customHeight="1">
      <c r="A20" s="13" t="n">
        <v>8</v>
      </c>
      <c r="B20" s="14">
        <f>IF(OR(INDEX(B:B,10)="",8&gt;DAY(EOMONTH(INDEX(B:B,10),0))),"",DATE(YEAR(INDEX(B:B,10)),MONTH(INDEX(B:B,10)),8))</f>
        <v/>
      </c>
      <c r="C20" s="15">
        <f>IF(B20="","",CHOOSE(WEEKDAY(B20,1),"Sunday","Monday","Tuesday","Wednesday","Thursday","Friday","Saturday"))</f>
        <v/>
      </c>
      <c r="D20" s="16" t="n"/>
      <c r="E20" s="17" t="n"/>
      <c r="F20" s="16" t="n"/>
      <c r="G20" s="18" t="n"/>
      <c r="H20" s="18" t="n"/>
      <c r="I20" s="16" t="n"/>
      <c r="J20" s="16" t="n"/>
      <c r="K20" s="19" t="n"/>
      <c r="L20" s="20" t="n"/>
    </row>
    <row r="21" ht="30" customHeight="1">
      <c r="A21" s="13" t="n">
        <v>9</v>
      </c>
      <c r="B21" s="14">
        <f>IF(OR(INDEX(B:B,10)="",9&gt;DAY(EOMONTH(INDEX(B:B,10),0))),"",DATE(YEAR(INDEX(B:B,10)),MONTH(INDEX(B:B,10)),9))</f>
        <v/>
      </c>
      <c r="C21" s="15">
        <f>IF(B21="","",CHOOSE(WEEKDAY(B21,1),"Sunday","Monday","Tuesday","Wednesday","Thursday","Friday","Saturday"))</f>
        <v/>
      </c>
      <c r="D21" s="16" t="n"/>
      <c r="E21" s="17" t="n"/>
      <c r="F21" s="16" t="n"/>
      <c r="G21" s="18" t="n"/>
      <c r="H21" s="18" t="n"/>
      <c r="I21" s="16" t="n"/>
      <c r="J21" s="16" t="n"/>
      <c r="K21" s="19" t="n"/>
      <c r="L21" s="20" t="n"/>
    </row>
    <row r="22" ht="30" customHeight="1">
      <c r="A22" s="13" t="n">
        <v>10</v>
      </c>
      <c r="B22" s="14">
        <f>IF(OR(INDEX(B:B,10)="",10&gt;DAY(EOMONTH(INDEX(B:B,10),0))),"",DATE(YEAR(INDEX(B:B,10)),MONTH(INDEX(B:B,10)),10))</f>
        <v/>
      </c>
      <c r="C22" s="15">
        <f>IF(B22="","",CHOOSE(WEEKDAY(B22,1),"Sunday","Monday","Tuesday","Wednesday","Thursday","Friday","Saturday"))</f>
        <v/>
      </c>
      <c r="D22" s="16" t="n"/>
      <c r="E22" s="17" t="n"/>
      <c r="F22" s="16" t="n"/>
      <c r="G22" s="18" t="n"/>
      <c r="H22" s="18" t="n"/>
      <c r="I22" s="16" t="n"/>
      <c r="J22" s="16" t="n"/>
      <c r="K22" s="19" t="n"/>
      <c r="L22" s="20" t="n"/>
    </row>
    <row r="23" ht="30" customHeight="1">
      <c r="A23" s="13" t="n">
        <v>11</v>
      </c>
      <c r="B23" s="14">
        <f>IF(OR(INDEX(B:B,10)="",11&gt;DAY(EOMONTH(INDEX(B:B,10),0))),"",DATE(YEAR(INDEX(B:B,10)),MONTH(INDEX(B:B,10)),11))</f>
        <v/>
      </c>
      <c r="C23" s="15">
        <f>IF(B23="","",CHOOSE(WEEKDAY(B23,1),"Sunday","Monday","Tuesday","Wednesday","Thursday","Friday","Saturday"))</f>
        <v/>
      </c>
      <c r="D23" s="16" t="n"/>
      <c r="E23" s="17" t="n"/>
      <c r="F23" s="16" t="n"/>
      <c r="G23" s="18" t="n"/>
      <c r="H23" s="18" t="n"/>
      <c r="I23" s="16" t="n"/>
      <c r="J23" s="16" t="n"/>
      <c r="K23" s="19" t="n"/>
      <c r="L23" s="20" t="n"/>
    </row>
    <row r="24" ht="30" customHeight="1">
      <c r="A24" s="13" t="n">
        <v>12</v>
      </c>
      <c r="B24" s="14">
        <f>IF(OR(INDEX(B:B,10)="",12&gt;DAY(EOMONTH(INDEX(B:B,10),0))),"",DATE(YEAR(INDEX(B:B,10)),MONTH(INDEX(B:B,10)),12))</f>
        <v/>
      </c>
      <c r="C24" s="15">
        <f>IF(B24="","",CHOOSE(WEEKDAY(B24,1),"Sunday","Monday","Tuesday","Wednesday","Thursday","Friday","Saturday"))</f>
        <v/>
      </c>
      <c r="D24" s="16" t="n"/>
      <c r="E24" s="17" t="n"/>
      <c r="F24" s="16" t="n"/>
      <c r="G24" s="18" t="n"/>
      <c r="H24" s="18" t="n"/>
      <c r="I24" s="16" t="n"/>
      <c r="J24" s="16" t="n"/>
      <c r="K24" s="19" t="n"/>
      <c r="L24" s="20" t="n"/>
    </row>
    <row r="25" ht="30" customHeight="1">
      <c r="A25" s="13" t="n">
        <v>13</v>
      </c>
      <c r="B25" s="14">
        <f>IF(OR(INDEX(B:B,10)="",13&gt;DAY(EOMONTH(INDEX(B:B,10),0))),"",DATE(YEAR(INDEX(B:B,10)),MONTH(INDEX(B:B,10)),13))</f>
        <v/>
      </c>
      <c r="C25" s="15">
        <f>IF(B25="","",CHOOSE(WEEKDAY(B25,1),"Sunday","Monday","Tuesday","Wednesday","Thursday","Friday","Saturday"))</f>
        <v/>
      </c>
      <c r="D25" s="16" t="n"/>
      <c r="E25" s="17" t="n"/>
      <c r="F25" s="16" t="n"/>
      <c r="G25" s="18" t="n"/>
      <c r="H25" s="18" t="n"/>
      <c r="I25" s="16" t="n"/>
      <c r="J25" s="16" t="n"/>
      <c r="K25" s="19" t="n"/>
      <c r="L25" s="20" t="n"/>
    </row>
    <row r="26" ht="30" customHeight="1">
      <c r="A26" s="13" t="n">
        <v>14</v>
      </c>
      <c r="B26" s="14">
        <f>IF(OR(INDEX(B:B,10)="",14&gt;DAY(EOMONTH(INDEX(B:B,10),0))),"",DATE(YEAR(INDEX(B:B,10)),MONTH(INDEX(B:B,10)),14))</f>
        <v/>
      </c>
      <c r="C26" s="15">
        <f>IF(B26="","",CHOOSE(WEEKDAY(B26,1),"Sunday","Monday","Tuesday","Wednesday","Thursday","Friday","Saturday"))</f>
        <v/>
      </c>
      <c r="D26" s="16" t="n"/>
      <c r="E26" s="17" t="n"/>
      <c r="F26" s="16" t="n"/>
      <c r="G26" s="18" t="n"/>
      <c r="H26" s="18" t="n"/>
      <c r="I26" s="16" t="n"/>
      <c r="J26" s="16" t="n"/>
      <c r="K26" s="19" t="n"/>
      <c r="L26" s="20" t="n"/>
    </row>
    <row r="27" ht="30" customHeight="1">
      <c r="A27" s="13" t="n">
        <v>15</v>
      </c>
      <c r="B27" s="14">
        <f>IF(OR(INDEX(B:B,10)="",15&gt;DAY(EOMONTH(INDEX(B:B,10),0))),"",DATE(YEAR(INDEX(B:B,10)),MONTH(INDEX(B:B,10)),15))</f>
        <v/>
      </c>
      <c r="C27" s="15">
        <f>IF(B27="","",CHOOSE(WEEKDAY(B27,1),"Sunday","Monday","Tuesday","Wednesday","Thursday","Friday","Saturday"))</f>
        <v/>
      </c>
      <c r="D27" s="16" t="n"/>
      <c r="E27" s="17" t="n"/>
      <c r="F27" s="16" t="n"/>
      <c r="G27" s="18" t="n"/>
      <c r="H27" s="18" t="n"/>
      <c r="I27" s="16" t="n"/>
      <c r="J27" s="16" t="n"/>
      <c r="K27" s="19" t="n"/>
      <c r="L27" s="20" t="n"/>
    </row>
    <row r="28" ht="30" customHeight="1">
      <c r="A28" s="13" t="n">
        <v>16</v>
      </c>
      <c r="B28" s="14">
        <f>IF(OR(INDEX(B:B,10)="",16&gt;DAY(EOMONTH(INDEX(B:B,10),0))),"",DATE(YEAR(INDEX(B:B,10)),MONTH(INDEX(B:B,10)),16))</f>
        <v/>
      </c>
      <c r="C28" s="15">
        <f>IF(B28="","",CHOOSE(WEEKDAY(B28,1),"Sunday","Monday","Tuesday","Wednesday","Thursday","Friday","Saturday"))</f>
        <v/>
      </c>
      <c r="D28" s="16" t="n"/>
      <c r="E28" s="17" t="n"/>
      <c r="F28" s="16" t="n"/>
      <c r="G28" s="18" t="n"/>
      <c r="H28" s="18" t="n"/>
      <c r="I28" s="16" t="n"/>
      <c r="J28" s="16" t="n"/>
      <c r="K28" s="19" t="n"/>
      <c r="L28" s="20" t="n"/>
    </row>
    <row r="29" ht="30" customHeight="1">
      <c r="A29" s="13" t="n">
        <v>17</v>
      </c>
      <c r="B29" s="14">
        <f>IF(OR(INDEX(B:B,10)="",17&gt;DAY(EOMONTH(INDEX(B:B,10),0))),"",DATE(YEAR(INDEX(B:B,10)),MONTH(INDEX(B:B,10)),17))</f>
        <v/>
      </c>
      <c r="C29" s="15">
        <f>IF(B29="","",CHOOSE(WEEKDAY(B29,1),"Sunday","Monday","Tuesday","Wednesday","Thursday","Friday","Saturday"))</f>
        <v/>
      </c>
      <c r="D29" s="16" t="n"/>
      <c r="E29" s="17" t="n"/>
      <c r="F29" s="16" t="n"/>
      <c r="G29" s="18" t="n"/>
      <c r="H29" s="18" t="n"/>
      <c r="I29" s="16" t="n"/>
      <c r="J29" s="16" t="n"/>
      <c r="K29" s="19" t="n"/>
      <c r="L29" s="20" t="n"/>
    </row>
    <row r="30" ht="30" customHeight="1">
      <c r="A30" s="13" t="n">
        <v>18</v>
      </c>
      <c r="B30" s="14">
        <f>IF(OR(INDEX(B:B,10)="",18&gt;DAY(EOMONTH(INDEX(B:B,10),0))),"",DATE(YEAR(INDEX(B:B,10)),MONTH(INDEX(B:B,10)),18))</f>
        <v/>
      </c>
      <c r="C30" s="15">
        <f>IF(B30="","",CHOOSE(WEEKDAY(B30,1),"Sunday","Monday","Tuesday","Wednesday","Thursday","Friday","Saturday"))</f>
        <v/>
      </c>
      <c r="D30" s="16" t="n"/>
      <c r="E30" s="17" t="n"/>
      <c r="F30" s="16" t="n"/>
      <c r="G30" s="18" t="n"/>
      <c r="H30" s="18" t="n"/>
      <c r="I30" s="16" t="n"/>
      <c r="J30" s="16" t="n"/>
      <c r="K30" s="19" t="n"/>
      <c r="L30" s="20" t="n"/>
    </row>
    <row r="31" ht="30" customHeight="1">
      <c r="A31" s="13" t="n">
        <v>19</v>
      </c>
      <c r="B31" s="14">
        <f>IF(OR(INDEX(B:B,10)="",19&gt;DAY(EOMONTH(INDEX(B:B,10),0))),"",DATE(YEAR(INDEX(B:B,10)),MONTH(INDEX(B:B,10)),19))</f>
        <v/>
      </c>
      <c r="C31" s="15">
        <f>IF(B31="","",CHOOSE(WEEKDAY(B31,1),"Sunday","Monday","Tuesday","Wednesday","Thursday","Friday","Saturday"))</f>
        <v/>
      </c>
      <c r="D31" s="16" t="n"/>
      <c r="E31" s="17" t="n"/>
      <c r="F31" s="16" t="n"/>
      <c r="G31" s="18" t="n"/>
      <c r="H31" s="18" t="n"/>
      <c r="I31" s="16" t="n"/>
      <c r="J31" s="16" t="n"/>
      <c r="K31" s="19" t="n"/>
      <c r="L31" s="20" t="n"/>
    </row>
    <row r="32" ht="30" customHeight="1">
      <c r="A32" s="13" t="n">
        <v>20</v>
      </c>
      <c r="B32" s="14">
        <f>IF(OR(INDEX(B:B,10)="",20&gt;DAY(EOMONTH(INDEX(B:B,10),0))),"",DATE(YEAR(INDEX(B:B,10)),MONTH(INDEX(B:B,10)),20))</f>
        <v/>
      </c>
      <c r="C32" s="15">
        <f>IF(B32="","",CHOOSE(WEEKDAY(B32,1),"Sunday","Monday","Tuesday","Wednesday","Thursday","Friday","Saturday"))</f>
        <v/>
      </c>
      <c r="D32" s="16" t="n"/>
      <c r="E32" s="17" t="n"/>
      <c r="F32" s="16" t="n"/>
      <c r="G32" s="18" t="n"/>
      <c r="H32" s="18" t="n"/>
      <c r="I32" s="16" t="n"/>
      <c r="J32" s="16" t="n"/>
      <c r="K32" s="19" t="n"/>
      <c r="L32" s="20" t="n"/>
    </row>
    <row r="33" ht="30" customHeight="1">
      <c r="A33" s="13" t="n">
        <v>21</v>
      </c>
      <c r="B33" s="14">
        <f>IF(OR(INDEX(B:B,10)="",21&gt;DAY(EOMONTH(INDEX(B:B,10),0))),"",DATE(YEAR(INDEX(B:B,10)),MONTH(INDEX(B:B,10)),21))</f>
        <v/>
      </c>
      <c r="C33" s="15">
        <f>IF(B33="","",CHOOSE(WEEKDAY(B33,1),"Sunday","Monday","Tuesday","Wednesday","Thursday","Friday","Saturday"))</f>
        <v/>
      </c>
      <c r="D33" s="16" t="n"/>
      <c r="E33" s="17" t="n"/>
      <c r="F33" s="16" t="n"/>
      <c r="G33" s="18" t="n"/>
      <c r="H33" s="18" t="n"/>
      <c r="I33" s="16" t="n"/>
      <c r="J33" s="16" t="n"/>
      <c r="K33" s="19" t="n"/>
      <c r="L33" s="20" t="n"/>
    </row>
    <row r="34" ht="30" customHeight="1">
      <c r="A34" s="13" t="n">
        <v>22</v>
      </c>
      <c r="B34" s="14">
        <f>IF(OR(INDEX(B:B,10)="",22&gt;DAY(EOMONTH(INDEX(B:B,10),0))),"",DATE(YEAR(INDEX(B:B,10)),MONTH(INDEX(B:B,10)),22))</f>
        <v/>
      </c>
      <c r="C34" s="15">
        <f>IF(B34="","",CHOOSE(WEEKDAY(B34,1),"Sunday","Monday","Tuesday","Wednesday","Thursday","Friday","Saturday"))</f>
        <v/>
      </c>
      <c r="D34" s="16" t="n"/>
      <c r="E34" s="17" t="n"/>
      <c r="F34" s="16" t="n"/>
      <c r="G34" s="18" t="n"/>
      <c r="H34" s="18" t="n"/>
      <c r="I34" s="16" t="n"/>
      <c r="J34" s="16" t="n"/>
      <c r="K34" s="19" t="n"/>
      <c r="L34" s="20" t="n"/>
    </row>
    <row r="35" ht="30" customHeight="1">
      <c r="A35" s="13" t="n">
        <v>23</v>
      </c>
      <c r="B35" s="14">
        <f>IF(OR(INDEX(B:B,10)="",23&gt;DAY(EOMONTH(INDEX(B:B,10),0))),"",DATE(YEAR(INDEX(B:B,10)),MONTH(INDEX(B:B,10)),23))</f>
        <v/>
      </c>
      <c r="C35" s="15">
        <f>IF(B35="","",CHOOSE(WEEKDAY(B35,1),"Sunday","Monday","Tuesday","Wednesday","Thursday","Friday","Saturday"))</f>
        <v/>
      </c>
      <c r="D35" s="16" t="n"/>
      <c r="E35" s="17" t="n"/>
      <c r="F35" s="16" t="n"/>
      <c r="G35" s="18" t="n"/>
      <c r="H35" s="18" t="n"/>
      <c r="I35" s="16" t="n"/>
      <c r="J35" s="16" t="n"/>
      <c r="K35" s="19" t="n"/>
      <c r="L35" s="20" t="n"/>
    </row>
    <row r="36" ht="30" customHeight="1">
      <c r="A36" s="13" t="n">
        <v>24</v>
      </c>
      <c r="B36" s="14">
        <f>IF(OR(INDEX(B:B,10)="",24&gt;DAY(EOMONTH(INDEX(B:B,10),0))),"",DATE(YEAR(INDEX(B:B,10)),MONTH(INDEX(B:B,10)),24))</f>
        <v/>
      </c>
      <c r="C36" s="15">
        <f>IF(B36="","",CHOOSE(WEEKDAY(B36,1),"Sunday","Monday","Tuesday","Wednesday","Thursday","Friday","Saturday"))</f>
        <v/>
      </c>
      <c r="D36" s="16" t="n"/>
      <c r="E36" s="17" t="n"/>
      <c r="F36" s="16" t="n"/>
      <c r="G36" s="18" t="n"/>
      <c r="H36" s="18" t="n"/>
      <c r="I36" s="16" t="n"/>
      <c r="J36" s="16" t="n"/>
      <c r="K36" s="19" t="n"/>
      <c r="L36" s="20" t="n"/>
    </row>
    <row r="37" ht="30" customHeight="1">
      <c r="A37" s="13" t="n">
        <v>25</v>
      </c>
      <c r="B37" s="14">
        <f>IF(OR(INDEX(B:B,10)="",25&gt;DAY(EOMONTH(INDEX(B:B,10),0))),"",DATE(YEAR(INDEX(B:B,10)),MONTH(INDEX(B:B,10)),25))</f>
        <v/>
      </c>
      <c r="C37" s="15">
        <f>IF(B37="","",CHOOSE(WEEKDAY(B37,1),"Sunday","Monday","Tuesday","Wednesday","Thursday","Friday","Saturday"))</f>
        <v/>
      </c>
      <c r="D37" s="16" t="n"/>
      <c r="E37" s="17" t="n"/>
      <c r="F37" s="16" t="n"/>
      <c r="G37" s="18" t="n"/>
      <c r="H37" s="18" t="n"/>
      <c r="I37" s="16" t="n"/>
      <c r="J37" s="16" t="n"/>
      <c r="K37" s="19" t="n"/>
      <c r="L37" s="20" t="n"/>
    </row>
    <row r="38" ht="30" customHeight="1">
      <c r="A38" s="13" t="n">
        <v>26</v>
      </c>
      <c r="B38" s="14">
        <f>IF(OR(INDEX(B:B,10)="",26&gt;DAY(EOMONTH(INDEX(B:B,10),0))),"",DATE(YEAR(INDEX(B:B,10)),MONTH(INDEX(B:B,10)),26))</f>
        <v/>
      </c>
      <c r="C38" s="15">
        <f>IF(B38="","",CHOOSE(WEEKDAY(B38,1),"Sunday","Monday","Tuesday","Wednesday","Thursday","Friday","Saturday"))</f>
        <v/>
      </c>
      <c r="D38" s="16" t="n"/>
      <c r="E38" s="17" t="n"/>
      <c r="F38" s="16" t="n"/>
      <c r="G38" s="18" t="n"/>
      <c r="H38" s="18" t="n"/>
      <c r="I38" s="16" t="n"/>
      <c r="J38" s="16" t="n"/>
      <c r="K38" s="19" t="n"/>
      <c r="L38" s="20" t="n"/>
    </row>
    <row r="39" ht="30" customHeight="1">
      <c r="A39" s="13" t="n">
        <v>27</v>
      </c>
      <c r="B39" s="14">
        <f>IF(OR(INDEX(B:B,10)="",27&gt;DAY(EOMONTH(INDEX(B:B,10),0))),"",DATE(YEAR(INDEX(B:B,10)),MONTH(INDEX(B:B,10)),27))</f>
        <v/>
      </c>
      <c r="C39" s="15">
        <f>IF(B39="","",CHOOSE(WEEKDAY(B39,1),"Sunday","Monday","Tuesday","Wednesday","Thursday","Friday","Saturday"))</f>
        <v/>
      </c>
      <c r="D39" s="16" t="n"/>
      <c r="E39" s="17" t="n"/>
      <c r="F39" s="16" t="n"/>
      <c r="G39" s="18" t="n"/>
      <c r="H39" s="18" t="n"/>
      <c r="I39" s="16" t="n"/>
      <c r="J39" s="16" t="n"/>
      <c r="K39" s="19" t="n"/>
      <c r="L39" s="20" t="n"/>
    </row>
    <row r="40" ht="30" customHeight="1">
      <c r="A40" s="13" t="n">
        <v>28</v>
      </c>
      <c r="B40" s="14">
        <f>IF(OR(INDEX(B:B,10)="",28&gt;DAY(EOMONTH(INDEX(B:B,10),0))),"",DATE(YEAR(INDEX(B:B,10)),MONTH(INDEX(B:B,10)),28))</f>
        <v/>
      </c>
      <c r="C40" s="15">
        <f>IF(B40="","",CHOOSE(WEEKDAY(B40,1),"Sunday","Monday","Tuesday","Wednesday","Thursday","Friday","Saturday"))</f>
        <v/>
      </c>
      <c r="D40" s="16" t="n"/>
      <c r="E40" s="17" t="n"/>
      <c r="F40" s="16" t="n"/>
      <c r="G40" s="18" t="n"/>
      <c r="H40" s="18" t="n"/>
      <c r="I40" s="16" t="n"/>
      <c r="J40" s="16" t="n"/>
      <c r="K40" s="19" t="n"/>
      <c r="L40" s="20" t="n"/>
    </row>
    <row r="41" ht="30" customHeight="1">
      <c r="A41" s="13" t="n">
        <v>29</v>
      </c>
      <c r="B41" s="14">
        <f>IF(OR(INDEX(B:B,10)="",29&gt;DAY(EOMONTH(INDEX(B:B,10),0))),"",DATE(YEAR(INDEX(B:B,10)),MONTH(INDEX(B:B,10)),29))</f>
        <v/>
      </c>
      <c r="C41" s="15">
        <f>IF(B41="","",CHOOSE(WEEKDAY(B41,1),"Sunday","Monday","Tuesday","Wednesday","Thursday","Friday","Saturday"))</f>
        <v/>
      </c>
      <c r="D41" s="16" t="n"/>
      <c r="E41" s="17" t="n"/>
      <c r="F41" s="16" t="n"/>
      <c r="G41" s="18" t="n"/>
      <c r="H41" s="18" t="n"/>
      <c r="I41" s="16" t="n"/>
      <c r="J41" s="16" t="n"/>
      <c r="K41" s="19" t="n"/>
      <c r="L41" s="20" t="n"/>
    </row>
    <row r="42" ht="30" customHeight="1">
      <c r="A42" s="13" t="n">
        <v>30</v>
      </c>
      <c r="B42" s="14">
        <f>IF(OR(INDEX(B:B,10)="",30&gt;DAY(EOMONTH(INDEX(B:B,10),0))),"",DATE(YEAR(INDEX(B:B,10)),MONTH(INDEX(B:B,10)),30))</f>
        <v/>
      </c>
      <c r="C42" s="15">
        <f>IF(B42="","",CHOOSE(WEEKDAY(B42,1),"Sunday","Monday","Tuesday","Wednesday","Thursday","Friday","Saturday"))</f>
        <v/>
      </c>
      <c r="D42" s="16" t="n"/>
      <c r="E42" s="17" t="n"/>
      <c r="F42" s="16" t="n"/>
      <c r="G42" s="18" t="n"/>
      <c r="H42" s="18" t="n"/>
      <c r="I42" s="16" t="n"/>
      <c r="J42" s="16" t="n"/>
      <c r="K42" s="19" t="n"/>
      <c r="L42" s="20" t="n"/>
    </row>
    <row r="43" ht="30" customHeight="1">
      <c r="A43" s="13" t="n">
        <v>31</v>
      </c>
      <c r="B43" s="14">
        <f>IF(OR(INDEX(B:B,10)="",31&gt;DAY(EOMONTH(INDEX(B:B,10),0))),"",DATE(YEAR(INDEX(B:B,10)),MONTH(INDEX(B:B,10)),31))</f>
        <v/>
      </c>
      <c r="C43" s="15">
        <f>IF(B43="","",CHOOSE(WEEKDAY(B43,1),"Sunday","Monday","Tuesday","Wednesday","Thursday","Friday","Saturday"))</f>
        <v/>
      </c>
      <c r="D43" s="16" t="n"/>
      <c r="E43" s="17" t="n"/>
      <c r="F43" s="16" t="n"/>
      <c r="G43" s="18" t="n"/>
      <c r="H43" s="18" t="n"/>
      <c r="I43" s="16" t="n"/>
      <c r="J43" s="16" t="n"/>
      <c r="K43" s="19" t="n"/>
      <c r="L43" s="20" t="n"/>
    </row>
    <row r="44" ht="22" customHeight="1">
      <c r="A44" s="21" t="inlineStr">
        <is>
          <t>THIS MONTH</t>
        </is>
      </c>
      <c r="B44" s="22" t="n"/>
      <c r="C44" s="22" t="n"/>
      <c r="D44" s="23">
        <f>COUNTA(D13:D43)</f>
        <v/>
      </c>
      <c r="E44" s="23">
        <f>COUNTA(E13:E43)</f>
        <v/>
      </c>
      <c r="F44" s="23">
        <f>COUNTA(F13:F43)</f>
        <v/>
      </c>
      <c r="G44" s="24" t="n"/>
      <c r="H44" s="24" t="n"/>
      <c r="I44" s="24" t="n"/>
      <c r="J44" s="24" t="n"/>
      <c r="K44" s="25">
        <f>COUNTIF(K13:K43,"Published")</f>
        <v/>
      </c>
      <c r="L44" s="25">
        <f>COUNT(L13:L43)</f>
        <v/>
      </c>
    </row>
    <row r="46" ht="29" customHeight="1">
      <c r="A46" s="7" t="inlineStr">
        <is>
          <t>Note: a day number on a shaded amber background is a day with a date and no topic against it. That is not automatically a problem: nobody needs to post every day. It is there so that the blank days are the ones you chose rather than the ones you forgot.</t>
        </is>
      </c>
    </row>
    <row r="47" ht="29" customHeight="1">
      <c r="A47" s="7" t="inlineStr">
        <is>
          <t>Note: Saturday and Sunday show in amber in the day of the week column. Weekend posting works well for food, beauty, retail and anything family related, and badly for LinkedIn and for anything aimed at another business.</t>
        </is>
      </c>
    </row>
    <row r="48" ht="17.5" customHeight="1">
      <c r="A48" s="7" t="inlineStr">
        <is>
          <t>Note: today's date shows in red in the date column when you open the workbook in the month you are planning, so you can see at a glance where you are.</t>
        </is>
      </c>
    </row>
    <row r="49" ht="17.5" customHeight="1">
      <c r="A49" s="26" t="inlineStr">
        <is>
          <t>Important: type the campaign name in the topic column exactly as you typed it on the campaign sheet, otherwise the campaign will not count its posts. Copy and paste it rather than retyping it.</t>
        </is>
      </c>
    </row>
    <row r="51" ht="22" customHeight="1">
      <c r="A51" s="27" t="inlineStr">
        <is>
          <t>WHAT GOES IN EACH COLUMN</t>
        </is>
      </c>
      <c r="B51" s="28" t="n"/>
      <c r="C51" s="28" t="n"/>
      <c r="D51" s="28" t="n"/>
      <c r="E51" s="28" t="n"/>
      <c r="F51" s="28" t="n"/>
      <c r="G51" s="28" t="n"/>
      <c r="H51" s="28" t="n"/>
      <c r="I51" s="28" t="n"/>
      <c r="J51" s="28" t="n"/>
      <c r="K51" s="28" t="n"/>
      <c r="L51" s="28" t="n"/>
    </row>
    <row r="52" ht="30" customHeight="1">
      <c r="A52" s="29" t="inlineStr">
        <is>
          <t>Topic or campaign</t>
        </is>
      </c>
      <c r="B52" s="30" t="n"/>
      <c r="C52" s="31" t="n"/>
      <c r="D52" s="32" t="inlineStr">
        <is>
          <t>What the post is about, or the name of the campaign it belongs to. This is the column the campaign sheet counts.</t>
        </is>
      </c>
      <c r="E52" s="30" t="n"/>
      <c r="F52" s="30" t="n"/>
      <c r="G52" s="30" t="n"/>
      <c r="H52" s="30" t="n"/>
      <c r="I52" s="30" t="n"/>
      <c r="J52" s="30" t="n"/>
      <c r="K52" s="30" t="n"/>
      <c r="L52" s="31" t="n"/>
    </row>
    <row r="53" ht="30" customHeight="1">
      <c r="A53" s="29" t="inlineStr">
        <is>
          <t>Caption or copy</t>
        </is>
      </c>
      <c r="B53" s="30" t="n"/>
      <c r="C53" s="31" t="n"/>
      <c r="D53" s="32" t="inlineStr">
        <is>
          <t>The actual words. Write them here and paste them into the platform later. Writing thirty captions in one sitting takes a third of the time of writing one a day.</t>
        </is>
      </c>
      <c r="E53" s="30" t="n"/>
      <c r="F53" s="30" t="n"/>
      <c r="G53" s="30" t="n"/>
      <c r="H53" s="30" t="n"/>
      <c r="I53" s="30" t="n"/>
      <c r="J53" s="30" t="n"/>
      <c r="K53" s="30" t="n"/>
      <c r="L53" s="31" t="n"/>
    </row>
    <row r="54" ht="30" customHeight="1">
      <c r="A54" s="29" t="inlineStr">
        <is>
          <t>Hashtags</t>
        </is>
      </c>
      <c r="B54" s="30" t="n"/>
      <c r="C54" s="31" t="n"/>
      <c r="D54" s="32" t="inlineStr">
        <is>
          <t>Five to ten is plenty, and local ones beat popular ones. Hashtags with your town and your trade in them will find you more customers than anything with a million posts on it.</t>
        </is>
      </c>
      <c r="E54" s="30" t="n"/>
      <c r="F54" s="30" t="n"/>
      <c r="G54" s="30" t="n"/>
      <c r="H54" s="30" t="n"/>
      <c r="I54" s="30" t="n"/>
      <c r="J54" s="30" t="n"/>
      <c r="K54" s="30" t="n"/>
      <c r="L54" s="31" t="n"/>
    </row>
    <row r="55" ht="30" customHeight="1">
      <c r="A55" s="29" t="inlineStr">
        <is>
          <t>Asset needed</t>
        </is>
      </c>
      <c r="B55" s="30" t="n"/>
      <c r="C55" s="31" t="n"/>
      <c r="D55" s="32" t="inlineStr">
        <is>
          <t>The photograph, the video, the price list, the graphic. Fill this in first for the whole month, then shoot them all in one session.</t>
        </is>
      </c>
      <c r="E55" s="30" t="n"/>
      <c r="F55" s="30" t="n"/>
      <c r="G55" s="30" t="n"/>
      <c r="H55" s="30" t="n"/>
      <c r="I55" s="30" t="n"/>
      <c r="J55" s="30" t="n"/>
      <c r="K55" s="30" t="n"/>
      <c r="L55" s="31" t="n"/>
    </row>
    <row r="56" ht="30" customHeight="1">
      <c r="A56" s="29" t="inlineStr">
        <is>
          <t>Who is responsible</t>
        </is>
      </c>
      <c r="B56" s="30" t="n"/>
      <c r="C56" s="31" t="n"/>
      <c r="D56" s="32" t="inlineStr">
        <is>
          <t>One name. Not the business, not everybody. If it is always you, write your own name anyway, because seeing it thirty times is a useful argument for getting help.</t>
        </is>
      </c>
      <c r="E56" s="30" t="n"/>
      <c r="F56" s="30" t="n"/>
      <c r="G56" s="30" t="n"/>
      <c r="H56" s="30" t="n"/>
      <c r="I56" s="30" t="n"/>
      <c r="J56" s="30" t="n"/>
      <c r="K56" s="30" t="n"/>
      <c r="L56" s="31" t="n"/>
    </row>
    <row r="57" ht="30" customHeight="1">
      <c r="A57" s="29" t="inlineStr">
        <is>
          <t>Status</t>
        </is>
      </c>
      <c r="B57" s="30" t="n"/>
      <c r="C57" s="31" t="n"/>
      <c r="D57" s="32" t="inlineStr">
        <is>
          <t>Idea, Drafting, Ready, Scheduled, Published. Ready means the words and the picture both exist. Scheduled means the platform will post it without you.</t>
        </is>
      </c>
      <c r="E57" s="30" t="n"/>
      <c r="F57" s="30" t="n"/>
      <c r="G57" s="30" t="n"/>
      <c r="H57" s="30" t="n"/>
      <c r="I57" s="30" t="n"/>
      <c r="J57" s="30" t="n"/>
      <c r="K57" s="30" t="n"/>
      <c r="L57" s="31" t="n"/>
    </row>
    <row r="58" ht="30" customHeight="1">
      <c r="A58" s="29" t="inlineStr">
        <is>
          <t>Published on</t>
        </is>
      </c>
      <c r="B58" s="30" t="n"/>
      <c r="C58" s="31" t="n"/>
      <c r="D58" s="32" t="inlineStr">
        <is>
          <t>The date it actually went out, which is not always the date you planned. Fill it in, because template F1 needs it when you log the numbers.</t>
        </is>
      </c>
      <c r="E58" s="30" t="n"/>
      <c r="F58" s="30" t="n"/>
      <c r="G58" s="30" t="n"/>
      <c r="H58" s="30" t="n"/>
      <c r="I58" s="30" t="n"/>
      <c r="J58" s="30" t="n"/>
      <c r="K58" s="30" t="n"/>
      <c r="L58" s="31" t="n"/>
    </row>
  </sheetData>
  <mergeCells count="28">
    <mergeCell ref="D57:L57"/>
    <mergeCell ref="G6:L6"/>
    <mergeCell ref="A46:L46"/>
    <mergeCell ref="A56:C56"/>
    <mergeCell ref="A10"/>
    <mergeCell ref="A55:C55"/>
    <mergeCell ref="D53:L53"/>
    <mergeCell ref="A57:C57"/>
    <mergeCell ref="A2:L2"/>
    <mergeCell ref="G5:L5"/>
    <mergeCell ref="A47:L47"/>
    <mergeCell ref="A8:L8"/>
    <mergeCell ref="D56:L56"/>
    <mergeCell ref="D58:L58"/>
    <mergeCell ref="A53:C53"/>
    <mergeCell ref="G4:L4"/>
    <mergeCell ref="A52:C52"/>
    <mergeCell ref="D55:L55"/>
    <mergeCell ref="A44:C44"/>
    <mergeCell ref="A58:C58"/>
    <mergeCell ref="D54:L54"/>
    <mergeCell ref="A48:L48"/>
    <mergeCell ref="D10:L10"/>
    <mergeCell ref="A49:L49"/>
    <mergeCell ref="A51:L51"/>
    <mergeCell ref="A1:L1"/>
    <mergeCell ref="A54:C54"/>
    <mergeCell ref="D52:L52"/>
  </mergeCells>
  <conditionalFormatting sqref="K13:K43">
    <cfRule type="cellIs" priority="1" operator="equal" dxfId="0">
      <formula>"Published"</formula>
    </cfRule>
    <cfRule type="cellIs" priority="2" operator="equal" dxfId="1">
      <formula>"Scheduled"</formula>
    </cfRule>
    <cfRule type="cellIs" priority="3" operator="equal" dxfId="2">
      <formula>"Ready"</formula>
    </cfRule>
    <cfRule type="cellIs" priority="4" operator="equal" dxfId="3">
      <formula>"Drafting"</formula>
    </cfRule>
    <cfRule type="cellIs" priority="5" operator="equal" dxfId="4">
      <formula>"Idea"</formula>
    </cfRule>
  </conditionalFormatting>
  <conditionalFormatting sqref="C13:C43">
    <cfRule type="cellIs" priority="6" operator="equal" dxfId="3">
      <formula>"Saturday"</formula>
    </cfRule>
    <cfRule type="cellIs" priority="7" operator="equal" dxfId="3">
      <formula>"Sunday"</formula>
    </cfRule>
  </conditionalFormatting>
  <conditionalFormatting sqref="A13:A43">
    <cfRule type="expression" priority="8" dxfId="5">
      <formula>AND($B13&lt;&gt;"",$F13="")</formula>
    </cfRule>
  </conditionalFormatting>
  <conditionalFormatting sqref="F13:F43">
    <cfRule type="expression" priority="9" dxfId="0">
      <formula>AND($F13&lt;&gt;"",$K13="Published")</formula>
    </cfRule>
  </conditionalFormatting>
  <conditionalFormatting sqref="B13:B43">
    <cfRule type="expression" priority="10" dxfId="6">
      <formula>AND($B13&lt;&gt;"",$B13=TODAY())</formula>
    </cfRule>
  </conditionalFormatting>
  <dataValidations count="3">
    <dataValidation sqref="D13:D43" showDropDown="0" showInputMessage="1" showErrorMessage="1" allowBlank="1" errorTitle="Choose from the list" error="Pick one of the options in the dropdown." promptTitle="Select" prompt="Where this one goes." type="list">
      <formula1>"Facebook,Instagram,TikTok,WhatsApp Business,LinkedIn,More than one"</formula1>
    </dataValidation>
    <dataValidation sqref="E13:E43" showDropDown="0" showInputMessage="1" showErrorMessage="1" allowBlank="1" errorTitle="Choose from the list" error="Pick one of the options in the dropdown." promptTitle="Select" prompt="What kind of post it is." type="list">
      <formula1>"Image,Video,Reel,Story,Carousel,Text,Live"</formula1>
    </dataValidation>
    <dataValidation sqref="K13:K43" showDropDown="0" showInputMessage="1" showErrorMessage="1" allowBlank="1" errorTitle="Choose from the list" error="Pick one of the options in the dropdown." promptTitle="Select" prompt="How far along this post is." type="list">
      <formula1>"Idea,Drafting,Ready,Scheduled,Published"</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M33"/>
  <sheetViews>
    <sheetView showGridLines="0" workbookViewId="0">
      <pane xSplit="1" ySplit="11" topLeftCell="B12" activePane="bottomRight" state="frozen"/>
      <selection pane="topRight"/>
      <selection pane="bottomLeft"/>
      <selection pane="bottomRight" activeCell="A1" sqref="A1"/>
    </sheetView>
  </sheetViews>
  <sheetFormatPr baseColWidth="8" defaultRowHeight="15"/>
  <cols>
    <col width="26" customWidth="1" min="1" max="1"/>
    <col width="13" customWidth="1" min="2" max="2"/>
    <col width="13" customWidth="1" min="3" max="3"/>
    <col width="9" customWidth="1" min="4" max="4"/>
    <col width="15" customWidth="1" min="5" max="5"/>
    <col width="30" customWidth="1" min="6" max="6"/>
    <col width="13" customWidth="1" min="7" max="7"/>
    <col width="13" customWidth="1" min="8" max="8"/>
    <col width="13" customWidth="1" min="9" max="9"/>
    <col width="14" customWidth="1" min="10" max="10"/>
    <col width="14" customWidth="1" min="11" max="11"/>
    <col width="14" customWidth="1" min="12" max="12"/>
    <col width="26" customWidth="1" min="13" max="13"/>
  </cols>
  <sheetData>
    <row r="1" ht="26" customHeight="1">
      <c r="A1" s="1" t="inlineStr">
        <is>
          <t>CAMPAIGN PLANNER</t>
        </is>
      </c>
    </row>
    <row r="2" ht="14" customHeight="1">
      <c r="A2" s="2" t="inlineStr">
        <is>
          <t>A campaign is a group of posts with one job and an end date. The posts count themselves from the month planner</t>
        </is>
      </c>
    </row>
    <row r="3" ht="4" customHeight="1">
      <c r="A3" s="3" t="n"/>
      <c r="B3" s="3" t="n"/>
      <c r="C3" s="3" t="n"/>
      <c r="D3" s="3" t="n"/>
      <c r="E3" s="3" t="n"/>
      <c r="F3" s="3" t="n"/>
      <c r="G3" s="3" t="n"/>
      <c r="H3" s="3" t="n"/>
      <c r="I3" s="3" t="n"/>
      <c r="J3" s="3" t="n"/>
      <c r="K3" s="3" t="n"/>
      <c r="L3" s="3" t="n"/>
      <c r="M3" s="3" t="n"/>
    </row>
    <row r="4" ht="15" customHeight="1">
      <c r="A4" s="4" t="inlineStr">
        <is>
          <t>[YOUR COMPANY NAME]</t>
        </is>
      </c>
      <c r="I4" s="5" t="inlineStr">
        <is>
          <t>[ Insert your logo in the space above ]</t>
        </is>
      </c>
    </row>
    <row r="5" ht="15" customHeight="1">
      <c r="A5" s="6" t="inlineStr">
        <is>
          <t>Reg No: [XXXX/XXXXXX/XX]</t>
        </is>
      </c>
      <c r="I5" s="5" t="inlineStr">
        <is>
          <t>VAT No: [4XXXXXXXXX] (if VAT registered)</t>
        </is>
      </c>
    </row>
    <row r="6" ht="15" customHeight="1">
      <c r="A6" s="6" t="inlineStr">
        <is>
          <t>[email@yourbusiness.co.za]</t>
        </is>
      </c>
      <c r="I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the posts belonging to a campaign are counted by matching the campaign name against the topic or campaign column on the month planner. Spell it the same way in both places, or copy and paste it.</t>
        </is>
      </c>
    </row>
    <row r="11" ht="34" customHeight="1">
      <c r="A11" s="12" t="inlineStr">
        <is>
          <t>CAMPAIGN NAME</t>
        </is>
      </c>
      <c r="B11" s="12" t="inlineStr">
        <is>
          <t>STARTS</t>
        </is>
      </c>
      <c r="C11" s="12" t="inlineStr">
        <is>
          <t>ENDS</t>
        </is>
      </c>
      <c r="D11" s="12" t="inlineStr">
        <is>
          <t>DAYS</t>
        </is>
      </c>
      <c r="E11" s="12" t="inlineStr">
        <is>
          <t>GOAL</t>
        </is>
      </c>
      <c r="F11" s="12" t="inlineStr">
        <is>
          <t>WHAT SUCCESS LOOKS LIKE</t>
        </is>
      </c>
      <c r="G11" s="12" t="inlineStr">
        <is>
          <t>POSTS PLANNED</t>
        </is>
      </c>
      <c r="H11" s="12" t="inlineStr">
        <is>
          <t>POSTS PUBLISHED</t>
        </is>
      </c>
      <c r="I11" s="12" t="inlineStr">
        <is>
          <t>STILL TO PUBLISH</t>
        </is>
      </c>
      <c r="J11" s="12" t="inlineStr">
        <is>
          <t>BUDGET FOR THIS CAMPAIGN</t>
        </is>
      </c>
      <c r="K11" s="12" t="inlineStr">
        <is>
          <t>SPENT SO FAR</t>
        </is>
      </c>
      <c r="L11" s="12" t="inlineStr">
        <is>
          <t>LEFT TO SPEND</t>
        </is>
      </c>
      <c r="M11" s="12" t="inlineStr">
        <is>
          <t>WHERE IT STANDS</t>
        </is>
      </c>
    </row>
    <row r="12" ht="26" customHeight="1">
      <c r="A12" s="16" t="n"/>
      <c r="B12" s="20" t="n"/>
      <c r="C12" s="20" t="n"/>
      <c r="D12" s="33">
        <f>IF(OR(B12="",C12=""),"",C12-B12+1)</f>
        <v/>
      </c>
      <c r="E12" s="17" t="n"/>
      <c r="F12" s="18" t="n"/>
      <c r="G12" s="34">
        <f>IF(A12="","",COUNTIF('Month planner'!F13:F43,A12))</f>
        <v/>
      </c>
      <c r="H12" s="35">
        <f>IF(A12="","",COUNTIFS('Month planner'!F13:F43,A12,'Month planner'!K13:K43,"Published"))</f>
        <v/>
      </c>
      <c r="I12" s="36">
        <f>IF(A12="","",G12-H12)</f>
        <v/>
      </c>
      <c r="J12" s="37" t="n"/>
      <c r="K12" s="37" t="n"/>
      <c r="L12" s="38">
        <f>IF(J12="","",J12-N(K12))</f>
        <v/>
      </c>
      <c r="M12" s="39">
        <f>IF(A12="","",IF(N(G12)=0,"No posts planned for this campaign yet",IF(H12&gt;=G12,"Every post is out",IF(AND(C12&lt;&gt;"",C12&lt;TODAY()),"The campaign has ended with posts still unpublished",IF(AND(B12&lt;&gt;"",B12&gt;TODAY()),"Not started yet","Running")))))</f>
        <v/>
      </c>
    </row>
    <row r="13" ht="26" customHeight="1">
      <c r="A13" s="16" t="n"/>
      <c r="B13" s="20" t="n"/>
      <c r="C13" s="20" t="n"/>
      <c r="D13" s="33">
        <f>IF(OR(B13="",C13=""),"",C13-B13+1)</f>
        <v/>
      </c>
      <c r="E13" s="17" t="n"/>
      <c r="F13" s="18" t="n"/>
      <c r="G13" s="34">
        <f>IF(A13="","",COUNTIF('Month planner'!F13:F43,A13))</f>
        <v/>
      </c>
      <c r="H13" s="35">
        <f>IF(A13="","",COUNTIFS('Month planner'!F13:F43,A13,'Month planner'!K13:K43,"Published"))</f>
        <v/>
      </c>
      <c r="I13" s="36">
        <f>IF(A13="","",G13-H13)</f>
        <v/>
      </c>
      <c r="J13" s="37" t="n"/>
      <c r="K13" s="37" t="n"/>
      <c r="L13" s="38">
        <f>IF(J13="","",J13-N(K13))</f>
        <v/>
      </c>
      <c r="M13" s="39">
        <f>IF(A13="","",IF(N(G13)=0,"No posts planned for this campaign yet",IF(H13&gt;=G13,"Every post is out",IF(AND(C13&lt;&gt;"",C13&lt;TODAY()),"The campaign has ended with posts still unpublished",IF(AND(B13&lt;&gt;"",B13&gt;TODAY()),"Not started yet","Running")))))</f>
        <v/>
      </c>
    </row>
    <row r="14" ht="26" customHeight="1">
      <c r="A14" s="16" t="n"/>
      <c r="B14" s="20" t="n"/>
      <c r="C14" s="20" t="n"/>
      <c r="D14" s="33">
        <f>IF(OR(B14="",C14=""),"",C14-B14+1)</f>
        <v/>
      </c>
      <c r="E14" s="17" t="n"/>
      <c r="F14" s="18" t="n"/>
      <c r="G14" s="34">
        <f>IF(A14="","",COUNTIF('Month planner'!F13:F43,A14))</f>
        <v/>
      </c>
      <c r="H14" s="35">
        <f>IF(A14="","",COUNTIFS('Month planner'!F13:F43,A14,'Month planner'!K13:K43,"Published"))</f>
        <v/>
      </c>
      <c r="I14" s="36">
        <f>IF(A14="","",G14-H14)</f>
        <v/>
      </c>
      <c r="J14" s="37" t="n"/>
      <c r="K14" s="37" t="n"/>
      <c r="L14" s="38">
        <f>IF(J14="","",J14-N(K14))</f>
        <v/>
      </c>
      <c r="M14" s="39">
        <f>IF(A14="","",IF(N(G14)=0,"No posts planned for this campaign yet",IF(H14&gt;=G14,"Every post is out",IF(AND(C14&lt;&gt;"",C14&lt;TODAY()),"The campaign has ended with posts still unpublished",IF(AND(B14&lt;&gt;"",B14&gt;TODAY()),"Not started yet","Running")))))</f>
        <v/>
      </c>
    </row>
    <row r="15" ht="26" customHeight="1">
      <c r="A15" s="16" t="n"/>
      <c r="B15" s="20" t="n"/>
      <c r="C15" s="20" t="n"/>
      <c r="D15" s="33">
        <f>IF(OR(B15="",C15=""),"",C15-B15+1)</f>
        <v/>
      </c>
      <c r="E15" s="17" t="n"/>
      <c r="F15" s="18" t="n"/>
      <c r="G15" s="34">
        <f>IF(A15="","",COUNTIF('Month planner'!F13:F43,A15))</f>
        <v/>
      </c>
      <c r="H15" s="35">
        <f>IF(A15="","",COUNTIFS('Month planner'!F13:F43,A15,'Month planner'!K13:K43,"Published"))</f>
        <v/>
      </c>
      <c r="I15" s="36">
        <f>IF(A15="","",G15-H15)</f>
        <v/>
      </c>
      <c r="J15" s="37" t="n"/>
      <c r="K15" s="37" t="n"/>
      <c r="L15" s="38">
        <f>IF(J15="","",J15-N(K15))</f>
        <v/>
      </c>
      <c r="M15" s="39">
        <f>IF(A15="","",IF(N(G15)=0,"No posts planned for this campaign yet",IF(H15&gt;=G15,"Every post is out",IF(AND(C15&lt;&gt;"",C15&lt;TODAY()),"The campaign has ended with posts still unpublished",IF(AND(B15&lt;&gt;"",B15&gt;TODAY()),"Not started yet","Running")))))</f>
        <v/>
      </c>
    </row>
    <row r="16" ht="26" customHeight="1">
      <c r="A16" s="16" t="n"/>
      <c r="B16" s="20" t="n"/>
      <c r="C16" s="20" t="n"/>
      <c r="D16" s="33">
        <f>IF(OR(B16="",C16=""),"",C16-B16+1)</f>
        <v/>
      </c>
      <c r="E16" s="17" t="n"/>
      <c r="F16" s="18" t="n"/>
      <c r="G16" s="34">
        <f>IF(A16="","",COUNTIF('Month planner'!F13:F43,A16))</f>
        <v/>
      </c>
      <c r="H16" s="35">
        <f>IF(A16="","",COUNTIFS('Month planner'!F13:F43,A16,'Month planner'!K13:K43,"Published"))</f>
        <v/>
      </c>
      <c r="I16" s="36">
        <f>IF(A16="","",G16-H16)</f>
        <v/>
      </c>
      <c r="J16" s="37" t="n"/>
      <c r="K16" s="37" t="n"/>
      <c r="L16" s="38">
        <f>IF(J16="","",J16-N(K16))</f>
        <v/>
      </c>
      <c r="M16" s="39">
        <f>IF(A16="","",IF(N(G16)=0,"No posts planned for this campaign yet",IF(H16&gt;=G16,"Every post is out",IF(AND(C16&lt;&gt;"",C16&lt;TODAY()),"The campaign has ended with posts still unpublished",IF(AND(B16&lt;&gt;"",B16&gt;TODAY()),"Not started yet","Running")))))</f>
        <v/>
      </c>
    </row>
    <row r="17" ht="26" customHeight="1">
      <c r="A17" s="16" t="n"/>
      <c r="B17" s="20" t="n"/>
      <c r="C17" s="20" t="n"/>
      <c r="D17" s="33">
        <f>IF(OR(B17="",C17=""),"",C17-B17+1)</f>
        <v/>
      </c>
      <c r="E17" s="17" t="n"/>
      <c r="F17" s="18" t="n"/>
      <c r="G17" s="34">
        <f>IF(A17="","",COUNTIF('Month planner'!F13:F43,A17))</f>
        <v/>
      </c>
      <c r="H17" s="35">
        <f>IF(A17="","",COUNTIFS('Month planner'!F13:F43,A17,'Month planner'!K13:K43,"Published"))</f>
        <v/>
      </c>
      <c r="I17" s="36">
        <f>IF(A17="","",G17-H17)</f>
        <v/>
      </c>
      <c r="J17" s="37" t="n"/>
      <c r="K17" s="37" t="n"/>
      <c r="L17" s="38">
        <f>IF(J17="","",J17-N(K17))</f>
        <v/>
      </c>
      <c r="M17" s="39">
        <f>IF(A17="","",IF(N(G17)=0,"No posts planned for this campaign yet",IF(H17&gt;=G17,"Every post is out",IF(AND(C17&lt;&gt;"",C17&lt;TODAY()),"The campaign has ended with posts still unpublished",IF(AND(B17&lt;&gt;"",B17&gt;TODAY()),"Not started yet","Running")))))</f>
        <v/>
      </c>
    </row>
    <row r="18" ht="26" customHeight="1">
      <c r="A18" s="16" t="n"/>
      <c r="B18" s="20" t="n"/>
      <c r="C18" s="20" t="n"/>
      <c r="D18" s="33">
        <f>IF(OR(B18="",C18=""),"",C18-B18+1)</f>
        <v/>
      </c>
      <c r="E18" s="17" t="n"/>
      <c r="F18" s="18" t="n"/>
      <c r="G18" s="34">
        <f>IF(A18="","",COUNTIF('Month planner'!F13:F43,A18))</f>
        <v/>
      </c>
      <c r="H18" s="35">
        <f>IF(A18="","",COUNTIFS('Month planner'!F13:F43,A18,'Month planner'!K13:K43,"Published"))</f>
        <v/>
      </c>
      <c r="I18" s="36">
        <f>IF(A18="","",G18-H18)</f>
        <v/>
      </c>
      <c r="J18" s="37" t="n"/>
      <c r="K18" s="37" t="n"/>
      <c r="L18" s="38">
        <f>IF(J18="","",J18-N(K18))</f>
        <v/>
      </c>
      <c r="M18" s="39">
        <f>IF(A18="","",IF(N(G18)=0,"No posts planned for this campaign yet",IF(H18&gt;=G18,"Every post is out",IF(AND(C18&lt;&gt;"",C18&lt;TODAY()),"The campaign has ended with posts still unpublished",IF(AND(B18&lt;&gt;"",B18&gt;TODAY()),"Not started yet","Running")))))</f>
        <v/>
      </c>
    </row>
    <row r="19" ht="26" customHeight="1">
      <c r="A19" s="16" t="n"/>
      <c r="B19" s="20" t="n"/>
      <c r="C19" s="20" t="n"/>
      <c r="D19" s="33">
        <f>IF(OR(B19="",C19=""),"",C19-B19+1)</f>
        <v/>
      </c>
      <c r="E19" s="17" t="n"/>
      <c r="F19" s="18" t="n"/>
      <c r="G19" s="34">
        <f>IF(A19="","",COUNTIF('Month planner'!F13:F43,A19))</f>
        <v/>
      </c>
      <c r="H19" s="35">
        <f>IF(A19="","",COUNTIFS('Month planner'!F13:F43,A19,'Month planner'!K13:K43,"Published"))</f>
        <v/>
      </c>
      <c r="I19" s="36">
        <f>IF(A19="","",G19-H19)</f>
        <v/>
      </c>
      <c r="J19" s="37" t="n"/>
      <c r="K19" s="37" t="n"/>
      <c r="L19" s="38">
        <f>IF(J19="","",J19-N(K19))</f>
        <v/>
      </c>
      <c r="M19" s="39">
        <f>IF(A19="","",IF(N(G19)=0,"No posts planned for this campaign yet",IF(H19&gt;=G19,"Every post is out",IF(AND(C19&lt;&gt;"",C19&lt;TODAY()),"The campaign has ended with posts still unpublished",IF(AND(B19&lt;&gt;"",B19&gt;TODAY()),"Not started yet","Running")))))</f>
        <v/>
      </c>
    </row>
    <row r="20" ht="26" customHeight="1">
      <c r="A20" s="16" t="n"/>
      <c r="B20" s="20" t="n"/>
      <c r="C20" s="20" t="n"/>
      <c r="D20" s="33">
        <f>IF(OR(B20="",C20=""),"",C20-B20+1)</f>
        <v/>
      </c>
      <c r="E20" s="17" t="n"/>
      <c r="F20" s="18" t="n"/>
      <c r="G20" s="34">
        <f>IF(A20="","",COUNTIF('Month planner'!F13:F43,A20))</f>
        <v/>
      </c>
      <c r="H20" s="35">
        <f>IF(A20="","",COUNTIFS('Month planner'!F13:F43,A20,'Month planner'!K13:K43,"Published"))</f>
        <v/>
      </c>
      <c r="I20" s="36">
        <f>IF(A20="","",G20-H20)</f>
        <v/>
      </c>
      <c r="J20" s="37" t="n"/>
      <c r="K20" s="37" t="n"/>
      <c r="L20" s="38">
        <f>IF(J20="","",J20-N(K20))</f>
        <v/>
      </c>
      <c r="M20" s="39">
        <f>IF(A20="","",IF(N(G20)=0,"No posts planned for this campaign yet",IF(H20&gt;=G20,"Every post is out",IF(AND(C20&lt;&gt;"",C20&lt;TODAY()),"The campaign has ended with posts still unpublished",IF(AND(B20&lt;&gt;"",B20&gt;TODAY()),"Not started yet","Running")))))</f>
        <v/>
      </c>
    </row>
    <row r="21" ht="26" customHeight="1">
      <c r="A21" s="16" t="n"/>
      <c r="B21" s="20" t="n"/>
      <c r="C21" s="20" t="n"/>
      <c r="D21" s="33">
        <f>IF(OR(B21="",C21=""),"",C21-B21+1)</f>
        <v/>
      </c>
      <c r="E21" s="17" t="n"/>
      <c r="F21" s="18" t="n"/>
      <c r="G21" s="34">
        <f>IF(A21="","",COUNTIF('Month planner'!F13:F43,A21))</f>
        <v/>
      </c>
      <c r="H21" s="35">
        <f>IF(A21="","",COUNTIFS('Month planner'!F13:F43,A21,'Month planner'!K13:K43,"Published"))</f>
        <v/>
      </c>
      <c r="I21" s="36">
        <f>IF(A21="","",G21-H21)</f>
        <v/>
      </c>
      <c r="J21" s="37" t="n"/>
      <c r="K21" s="37" t="n"/>
      <c r="L21" s="38">
        <f>IF(J21="","",J21-N(K21))</f>
        <v/>
      </c>
      <c r="M21" s="39">
        <f>IF(A21="","",IF(N(G21)=0,"No posts planned for this campaign yet",IF(H21&gt;=G21,"Every post is out",IF(AND(C21&lt;&gt;"",C21&lt;TODAY()),"The campaign has ended with posts still unpublished",IF(AND(B21&lt;&gt;"",B21&gt;TODAY()),"Not started yet","Running")))))</f>
        <v/>
      </c>
    </row>
    <row r="22" ht="22" customHeight="1">
      <c r="A22" s="21" t="inlineStr">
        <is>
          <t>ALL CAMPAIGNS</t>
        </is>
      </c>
      <c r="B22" s="22" t="n"/>
      <c r="C22" s="22" t="n"/>
      <c r="D22" s="22" t="n"/>
      <c r="E22" s="22" t="n"/>
      <c r="F22" s="22" t="n"/>
      <c r="G22" s="23">
        <f>SUM(G12:G21)</f>
        <v/>
      </c>
      <c r="H22" s="25">
        <f>SUM(H12:H21)</f>
        <v/>
      </c>
      <c r="I22" s="40">
        <f>SUM(I12:I21)</f>
        <v/>
      </c>
      <c r="J22" s="41">
        <f>SUM(J12:J21)</f>
        <v/>
      </c>
      <c r="K22" s="42">
        <f>SUM(K12:K21)</f>
        <v/>
      </c>
      <c r="L22" s="43">
        <f>SUM(L12:L21)</f>
        <v/>
      </c>
      <c r="M22" s="24" t="n"/>
    </row>
    <row r="24" ht="29" customHeight="1">
      <c r="A24" s="7" t="inlineStr">
        <is>
          <t>Note: the budget columns are for what this campaign costs you in money: boosting the posts, printing, a prize, a photographer. Left to spend turns red once you have gone past the budget. The same figures belong in the channel rows of template F2, which is where the whole year's marketing budget lives.</t>
        </is>
      </c>
    </row>
    <row r="25" ht="29" customHeight="1">
      <c r="A25" s="7" t="inlineStr">
        <is>
          <t>Note: a campaign with no posts planned shows a red nought. Either you have not written the posts into the planner yet, or the name does not match what you typed in the topic column.</t>
        </is>
      </c>
    </row>
    <row r="26" ht="29" customHeight="1">
      <c r="A26" s="7" t="inlineStr">
        <is>
          <t>Note: keep a campaign short. Three to eight posts over one or two weeks with one clear thing you want people to do beats a month of posting around a theme. Write what success looks like before you write the first post, and put a number in it: twenty enquiries, forty bookings, thirty people at the open day.</t>
        </is>
      </c>
    </row>
    <row r="28" ht="22" customHeight="1">
      <c r="A28" s="27" t="inlineStr">
        <is>
          <t>WHAT A CAMPAIGN NEEDS BEFORE YOU START</t>
        </is>
      </c>
      <c r="B28" s="28" t="n"/>
      <c r="C28" s="28" t="n"/>
      <c r="D28" s="28" t="n"/>
      <c r="E28" s="28" t="n"/>
      <c r="F28" s="28" t="n"/>
      <c r="G28" s="28" t="n"/>
      <c r="H28" s="28" t="n"/>
      <c r="I28" s="28" t="n"/>
      <c r="J28" s="28" t="n"/>
      <c r="K28" s="28" t="n"/>
      <c r="L28" s="28" t="n"/>
      <c r="M28" s="28" t="n"/>
    </row>
    <row r="29" ht="32" customHeight="1">
      <c r="A29" s="29" t="inlineStr">
        <is>
          <t>One thing you want people to do</t>
        </is>
      </c>
      <c r="B29" s="32" t="inlineStr">
        <is>
          <t>Phone, message, book, come in, buy. Not all five. If you cannot say it in one sentence, the campaign is not ready.</t>
        </is>
      </c>
      <c r="C29" s="30" t="n"/>
      <c r="D29" s="30" t="n"/>
      <c r="E29" s="30" t="n"/>
      <c r="F29" s="30" t="n"/>
      <c r="G29" s="30" t="n"/>
      <c r="H29" s="30" t="n"/>
      <c r="I29" s="30" t="n"/>
      <c r="J29" s="30" t="n"/>
      <c r="K29" s="30" t="n"/>
      <c r="L29" s="30" t="n"/>
      <c r="M29" s="31" t="n"/>
    </row>
    <row r="30" ht="32" customHeight="1">
      <c r="A30" s="29" t="inlineStr">
        <is>
          <t>A reason for it to happen now</t>
        </is>
      </c>
      <c r="B30" s="32" t="inlineStr">
        <is>
          <t>A holiday, a season, a new product, a price change, a deadline. A campaign with no reason to act today gets read and forgotten.</t>
        </is>
      </c>
      <c r="C30" s="30" t="n"/>
      <c r="D30" s="30" t="n"/>
      <c r="E30" s="30" t="n"/>
      <c r="F30" s="30" t="n"/>
      <c r="G30" s="30" t="n"/>
      <c r="H30" s="30" t="n"/>
      <c r="I30" s="30" t="n"/>
      <c r="J30" s="30" t="n"/>
      <c r="K30" s="30" t="n"/>
      <c r="L30" s="30" t="n"/>
      <c r="M30" s="31" t="n"/>
    </row>
    <row r="31" ht="32" customHeight="1">
      <c r="A31" s="29" t="inlineStr">
        <is>
          <t>An end date</t>
        </is>
      </c>
      <c r="B31" s="32" t="inlineStr">
        <is>
          <t>A campaign that never ends is just posting. The end date is what makes people move, and what lets you judge whether it worked.</t>
        </is>
      </c>
      <c r="C31" s="30" t="n"/>
      <c r="D31" s="30" t="n"/>
      <c r="E31" s="30" t="n"/>
      <c r="F31" s="30" t="n"/>
      <c r="G31" s="30" t="n"/>
      <c r="H31" s="30" t="n"/>
      <c r="I31" s="30" t="n"/>
      <c r="J31" s="30" t="n"/>
      <c r="K31" s="30" t="n"/>
      <c r="L31" s="30" t="n"/>
      <c r="M31" s="31" t="n"/>
    </row>
    <row r="32" ht="32" customHeight="1">
      <c r="A32" s="29" t="inlineStr">
        <is>
          <t>A number you can check afterwards</t>
        </is>
      </c>
      <c r="B32" s="32" t="inlineStr">
        <is>
          <t>Enquiries, bookings, sales, walk ins. Write it in the column above and check it against template F1 when the campaign ends.</t>
        </is>
      </c>
      <c r="C32" s="30" t="n"/>
      <c r="D32" s="30" t="n"/>
      <c r="E32" s="30" t="n"/>
      <c r="F32" s="30" t="n"/>
      <c r="G32" s="30" t="n"/>
      <c r="H32" s="30" t="n"/>
      <c r="I32" s="30" t="n"/>
      <c r="J32" s="30" t="n"/>
      <c r="K32" s="30" t="n"/>
      <c r="L32" s="30" t="n"/>
      <c r="M32" s="31" t="n"/>
    </row>
    <row r="33" ht="32" customHeight="1">
      <c r="A33" s="29" t="inlineStr">
        <is>
          <t>Everything ready before day one</t>
        </is>
      </c>
      <c r="B33" s="32" t="inlineStr">
        <is>
          <t>All the posts written, all the pictures shot, all the prices agreed, and the stock actually in the shop. A campaign that runs out of stock in week one costs you more than it makes.</t>
        </is>
      </c>
      <c r="C33" s="30" t="n"/>
      <c r="D33" s="30" t="n"/>
      <c r="E33" s="30" t="n"/>
      <c r="F33" s="30" t="n"/>
      <c r="G33" s="30" t="n"/>
      <c r="H33" s="30" t="n"/>
      <c r="I33" s="30" t="n"/>
      <c r="J33" s="30" t="n"/>
      <c r="K33" s="30" t="n"/>
      <c r="L33" s="30" t="n"/>
      <c r="M33" s="31" t="n"/>
    </row>
  </sheetData>
  <mergeCells count="17">
    <mergeCell ref="I6:M6"/>
    <mergeCell ref="A8:M8"/>
    <mergeCell ref="B29:M29"/>
    <mergeCell ref="A28:M28"/>
    <mergeCell ref="A9:M9"/>
    <mergeCell ref="A22:F22"/>
    <mergeCell ref="B30:M30"/>
    <mergeCell ref="A24:M24"/>
    <mergeCell ref="B33:M33"/>
    <mergeCell ref="A1:M1"/>
    <mergeCell ref="B32:M32"/>
    <mergeCell ref="I5:M5"/>
    <mergeCell ref="A25:M25"/>
    <mergeCell ref="I4:M4"/>
    <mergeCell ref="B31:M31"/>
    <mergeCell ref="A26:M26"/>
    <mergeCell ref="A2:M2"/>
  </mergeCells>
  <conditionalFormatting sqref="I12:I21">
    <cfRule type="cellIs" priority="1" operator="greaterThan" dxfId="3">
      <formula>0</formula>
    </cfRule>
    <cfRule type="cellIs" priority="2" operator="equal" dxfId="0">
      <formula>0</formula>
    </cfRule>
  </conditionalFormatting>
  <conditionalFormatting sqref="A12:A21">
    <cfRule type="expression" priority="3" dxfId="6">
      <formula>AND($C12&lt;&gt;"",$C12&lt;TODAY(),$I12&gt;0)</formula>
    </cfRule>
  </conditionalFormatting>
  <conditionalFormatting sqref="G12:G21">
    <cfRule type="cellIs" priority="4" operator="equal" dxfId="6">
      <formula>0</formula>
    </cfRule>
  </conditionalFormatting>
  <conditionalFormatting sqref="L12:L21">
    <cfRule type="cellIs" priority="5" operator="lessThan" dxfId="6">
      <formula>0</formula>
    </cfRule>
  </conditionalFormatting>
  <dataValidations count="1">
    <dataValidation sqref="E12:E21" showDropDown="0" showInputMessage="1" showErrorMessage="1" allowBlank="1" errorTitle="Choose from the list" error="Pick one of the options in the dropdown." promptTitle="Select" prompt="What this campaign is for." type="list">
      <formula1>"Awareness,Engagement,Enquiries,Sales,Recruitment"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F43"/>
  <sheetViews>
    <sheetView showGridLines="0" workbookViewId="0">
      <pane ySplit="8" topLeftCell="A9" activePane="bottomLeft" state="frozen"/>
      <selection pane="bottomLeft" activeCell="A1" sqref="A1"/>
    </sheetView>
  </sheetViews>
  <sheetFormatPr baseColWidth="8" defaultRowHeight="15"/>
  <cols>
    <col width="42" customWidth="1" min="1" max="1"/>
    <col width="20" customWidth="1" min="2" max="2"/>
    <col width="16" customWidth="1" min="3" max="3"/>
    <col width="16" customWidth="1" min="4" max="4"/>
    <col width="34" customWidth="1" min="5" max="5"/>
    <col width="14" customWidth="1" min="6" max="6"/>
  </cols>
  <sheetData>
    <row r="1" ht="26" customHeight="1">
      <c r="A1" s="1" t="inlineStr">
        <is>
          <t>THIS MONTH AT A GLANCE</t>
        </is>
      </c>
    </row>
    <row r="2" ht="14" customHeight="1">
      <c r="A2" s="2" t="inlineStr">
        <is>
          <t>Nothing on this sheet is typed. It all follows from the month planner</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8" customHeight="1">
      <c r="A8" s="7" t="inlineStr">
        <is>
          <t>Note: fill in the month planner and everything here follows. If a number looks wrong, the answer is on the planner, not here.</t>
        </is>
      </c>
    </row>
    <row r="10" ht="22" customHeight="1">
      <c r="A10" s="44" t="inlineStr">
        <is>
          <t>THE MONTH</t>
        </is>
      </c>
      <c r="B10" s="45" t="n"/>
      <c r="C10" s="45" t="n"/>
      <c r="D10" s="45" t="n"/>
      <c r="E10" s="45" t="n"/>
      <c r="F10" s="45" t="n"/>
    </row>
    <row r="11" ht="26" customHeight="1">
      <c r="A11" s="8" t="inlineStr">
        <is>
          <t>The month you are planning</t>
        </is>
      </c>
      <c r="B11" s="46">
        <f>IF('Month planner'!B10="","",'Month planner'!B10)</f>
        <v/>
      </c>
      <c r="C11" s="11" t="inlineStr">
        <is>
          <t>Straight off the planner.</t>
        </is>
      </c>
    </row>
    <row r="12" ht="26" customHeight="1">
      <c r="A12" s="8" t="inlineStr">
        <is>
          <t>Days in the month</t>
        </is>
      </c>
      <c r="B12" s="47">
        <f>COUNT('Month planner'!B13:B43)</f>
        <v/>
      </c>
      <c r="C12" s="11" t="inlineStr">
        <is>
          <t>Counted from the dates the planner worked out, so February looks after itself.</t>
        </is>
      </c>
    </row>
    <row r="13" ht="26" customHeight="1">
      <c r="A13" s="8" t="inlineStr">
        <is>
          <t>Posts planned this month</t>
        </is>
      </c>
      <c r="B13" s="48">
        <f>SUMPRODUCT(('Month planner'!B13:B43&lt;&gt;"")*('Month planner'!F13:F43&lt;&gt;""))</f>
        <v/>
      </c>
      <c r="C13" s="11" t="inlineStr">
        <is>
          <t>Days that have a topic or campaign written against them.</t>
        </is>
      </c>
    </row>
    <row r="14" ht="26" customHeight="1">
      <c r="A14" s="8" t="inlineStr">
        <is>
          <t>Posts published</t>
        </is>
      </c>
      <c r="B14" s="49">
        <f>COUNTIF('Month planner'!K13:K43,"Published")</f>
        <v/>
      </c>
      <c r="C14" s="11" t="inlineStr">
        <is>
          <t>Status set to Published on the planner.</t>
        </is>
      </c>
    </row>
    <row r="15" ht="26" customHeight="1">
      <c r="A15" s="8" t="inlineStr">
        <is>
          <t>Posts scheduled and waiting</t>
        </is>
      </c>
      <c r="B15" s="48">
        <f>COUNTIF('Month planner'!K13:K43,"Scheduled")</f>
        <v/>
      </c>
      <c r="C15" s="11" t="inlineStr">
        <is>
          <t>The platform will post these without you.</t>
        </is>
      </c>
    </row>
    <row r="16" ht="26" customHeight="1">
      <c r="A16" s="8" t="inlineStr">
        <is>
          <t>Posts still only an idea</t>
        </is>
      </c>
      <c r="B16" s="50">
        <f>COUNTIF('Month planner'!K13:K43,"Idea")</f>
        <v/>
      </c>
      <c r="C16" s="11" t="inlineStr">
        <is>
          <t>Nothing written and nothing shot yet.</t>
        </is>
      </c>
    </row>
    <row r="17" ht="26" customHeight="1">
      <c r="A17" s="8" t="inlineStr">
        <is>
          <t>Days with nothing planned</t>
        </is>
      </c>
      <c r="B17" s="50">
        <f>SUMPRODUCT(('Month planner'!B13:B43&lt;&gt;"")*('Month planner'!F13:F43=""))</f>
        <v/>
      </c>
      <c r="C17" s="11" t="inlineStr">
        <is>
          <t>Days in the month with no topic against them. Blank days are fine as long as you chose them.</t>
        </is>
      </c>
    </row>
    <row r="18" ht="26" customHeight="1">
      <c r="A18" s="8" t="inlineStr">
        <is>
          <t>Share of the days you are posting on</t>
        </is>
      </c>
      <c r="B18" s="51">
        <f>IF(COUNT('Month planner'!B13:B43)=0,"",SUMPRODUCT(('Month planner'!B13:B43&lt;&gt;"")*('Month planner'!F13:F43&lt;&gt;""))/COUNT('Month planner'!B13:B43))</f>
        <v/>
      </c>
      <c r="C18" s="11" t="inlineStr">
        <is>
          <t>Posts planned divided by days in the month. Three or four good posts a week is a realistic target for a business with no staff for this.</t>
        </is>
      </c>
    </row>
    <row r="19" ht="26" customHeight="1">
      <c r="A19" s="8" t="inlineStr">
        <is>
          <t>Posts with a published date filled in</t>
        </is>
      </c>
      <c r="B19" s="49">
        <f>COUNT('Month planner'!L13:L43)</f>
        <v/>
      </c>
      <c r="C19" s="11" t="inlineStr">
        <is>
          <t>Fill this column in as you go. Template F1 needs the date when you log the reach and the enquiries.</t>
        </is>
      </c>
    </row>
    <row r="21" ht="22" customHeight="1">
      <c r="A21" s="44" t="inlineStr">
        <is>
          <t>POSTS BY PLATFORM</t>
        </is>
      </c>
      <c r="B21" s="45" t="n"/>
      <c r="C21" s="45" t="n"/>
      <c r="D21" s="45" t="n"/>
      <c r="E21" s="45" t="n"/>
      <c r="F21" s="45" t="n"/>
    </row>
    <row r="22" ht="30" customHeight="1">
      <c r="A22" s="12" t="inlineStr">
        <is>
          <t>PLATFORM</t>
        </is>
      </c>
      <c r="B22" s="12" t="inlineStr">
        <is>
          <t>POSTS PLANNED</t>
        </is>
      </c>
      <c r="C22" s="12" t="inlineStr">
        <is>
          <t>PUBLISHED</t>
        </is>
      </c>
      <c r="D22" s="12" t="inlineStr">
        <is>
          <t>SHARE OF THE MONTH</t>
        </is>
      </c>
      <c r="E22" s="12" t="inlineStr">
        <is>
          <t>WHAT TO CHECK</t>
        </is>
      </c>
      <c r="F22" s="31" t="n"/>
    </row>
    <row r="23" ht="30" customHeight="1">
      <c r="A23" s="52" t="inlineStr">
        <is>
          <t>Facebook</t>
        </is>
      </c>
      <c r="B23" s="53">
        <f>COUNTIF('Month planner'!D13:D43,"Facebook")</f>
        <v/>
      </c>
      <c r="C23" s="54">
        <f>COUNTIFS('Month planner'!D13:D43,"Facebook",'Month planner'!K13:K43,"Published")</f>
        <v/>
      </c>
      <c r="D23" s="55">
        <f>IF(N(INDEX(B:B,29))=0,"",B23/INDEX(B:B,29))</f>
        <v/>
      </c>
      <c r="E23" s="32" t="inlineStr">
        <is>
          <t>Best for opening hours, prices, events and anything local.</t>
        </is>
      </c>
      <c r="F23" s="31" t="n"/>
    </row>
    <row r="24" ht="30" customHeight="1">
      <c r="A24" s="52" t="inlineStr">
        <is>
          <t>Instagram</t>
        </is>
      </c>
      <c r="B24" s="53">
        <f>COUNTIF('Month planner'!D13:D43,"Instagram")</f>
        <v/>
      </c>
      <c r="C24" s="54">
        <f>COUNTIFS('Month planner'!D13:D43,"Instagram",'Month planner'!K13:K43,"Published")</f>
        <v/>
      </c>
      <c r="D24" s="55">
        <f>IF(N(INDEX(B:B,29))=0,"",B24/INDEX(B:B,29))</f>
        <v/>
      </c>
      <c r="E24" s="32" t="inlineStr">
        <is>
          <t>Best for the picture. If it does not look good, it does not go here.</t>
        </is>
      </c>
      <c r="F24" s="31" t="n"/>
    </row>
    <row r="25" ht="30" customHeight="1">
      <c r="A25" s="52" t="inlineStr">
        <is>
          <t>TikTok</t>
        </is>
      </c>
      <c r="B25" s="53">
        <f>COUNTIF('Month planner'!D13:D43,"TikTok")</f>
        <v/>
      </c>
      <c r="C25" s="54">
        <f>COUNTIFS('Month planner'!D13:D43,"TikTok",'Month planner'!K13:K43,"Published")</f>
        <v/>
      </c>
      <c r="D25" s="55">
        <f>IF(N(INDEX(B:B,29))=0,"",B25/INDEX(B:B,29))</f>
        <v/>
      </c>
      <c r="E25" s="32" t="inlineStr">
        <is>
          <t>Best for showing how the work is done. Vertical video, no polish needed.</t>
        </is>
      </c>
      <c r="F25" s="31" t="n"/>
    </row>
    <row r="26" ht="30" customHeight="1">
      <c r="A26" s="52" t="inlineStr">
        <is>
          <t>WhatsApp Business</t>
        </is>
      </c>
      <c r="B26" s="53">
        <f>COUNTIF('Month planner'!D13:D43,"WhatsApp Business")</f>
        <v/>
      </c>
      <c r="C26" s="54">
        <f>COUNTIFS('Month planner'!D13:D43,"WhatsApp Business",'Month planner'!K13:K43,"Published")</f>
        <v/>
      </c>
      <c r="D26" s="55">
        <f>IF(N(INDEX(B:B,29))=0,"",B26/INDEX(B:B,29))</f>
        <v/>
      </c>
      <c r="E26" s="32" t="inlineStr">
        <is>
          <t>Best for people who already know you. Check the POPIA notes in template F1 before you send anything to a list.</t>
        </is>
      </c>
      <c r="F26" s="31" t="n"/>
    </row>
    <row r="27" ht="30" customHeight="1">
      <c r="A27" s="52" t="inlineStr">
        <is>
          <t>LinkedIn</t>
        </is>
      </c>
      <c r="B27" s="53">
        <f>COUNTIF('Month planner'!D13:D43,"LinkedIn")</f>
        <v/>
      </c>
      <c r="C27" s="54">
        <f>COUNTIFS('Month planner'!D13:D43,"LinkedIn",'Month planner'!K13:K43,"Published")</f>
        <v/>
      </c>
      <c r="D27" s="55">
        <f>IF(N(INDEX(B:B,29))=0,"",B27/INDEX(B:B,29))</f>
        <v/>
      </c>
      <c r="E27" s="32" t="inlineStr">
        <is>
          <t>Best for selling to other businesses and for hiring.</t>
        </is>
      </c>
      <c r="F27" s="31" t="n"/>
    </row>
    <row r="28" ht="30" customHeight="1">
      <c r="A28" s="52" t="inlineStr">
        <is>
          <t>More than one</t>
        </is>
      </c>
      <c r="B28" s="53">
        <f>COUNTIF('Month planner'!D13:D43,"More than one")</f>
        <v/>
      </c>
      <c r="C28" s="54">
        <f>COUNTIFS('Month planner'!D13:D43,"More than one",'Month planner'!K13:K43,"Published")</f>
        <v/>
      </c>
      <c r="D28" s="55">
        <f>IF(N(INDEX(B:B,29))=0,"",B28/INDEX(B:B,29))</f>
        <v/>
      </c>
      <c r="E28" s="32" t="inlineStr">
        <is>
          <t>The same post going to two or more platforms. Change the first line for each one.</t>
        </is>
      </c>
      <c r="F28" s="31" t="n"/>
    </row>
    <row r="29" ht="22" customHeight="1">
      <c r="A29" s="21" t="inlineStr">
        <is>
          <t>ALL PLATFORMS</t>
        </is>
      </c>
      <c r="B29" s="23">
        <f>SUM(B23:B28)</f>
        <v/>
      </c>
      <c r="C29" s="25">
        <f>SUM(C23:C28)</f>
        <v/>
      </c>
      <c r="D29" s="56">
        <f>IF(N(B29)=0,"",B29/B29)</f>
        <v/>
      </c>
      <c r="E29" s="24" t="n"/>
      <c r="F29" s="24" t="n"/>
    </row>
    <row r="31" ht="22" customHeight="1">
      <c r="A31" s="44" t="inlineStr">
        <is>
          <t>POSTS BY FORMAT</t>
        </is>
      </c>
      <c r="B31" s="45" t="n"/>
      <c r="C31" s="45" t="n"/>
      <c r="D31" s="45" t="n"/>
      <c r="E31" s="45" t="n"/>
      <c r="F31" s="45" t="n"/>
    </row>
    <row r="32" ht="30" customHeight="1">
      <c r="A32" s="12" t="inlineStr">
        <is>
          <t>FORMAT</t>
        </is>
      </c>
      <c r="B32" s="12" t="inlineStr">
        <is>
          <t>POSTS PLANNED</t>
        </is>
      </c>
      <c r="C32" s="12" t="inlineStr">
        <is>
          <t>PUBLISHED</t>
        </is>
      </c>
      <c r="D32" s="12" t="inlineStr">
        <is>
          <t>SHARE OF THE MONTH</t>
        </is>
      </c>
      <c r="E32" s="12" t="inlineStr">
        <is>
          <t>WHAT IT COSTS YOU TO MAKE</t>
        </is>
      </c>
      <c r="F32" s="31" t="n"/>
    </row>
    <row r="33" ht="30" customHeight="1">
      <c r="A33" s="52" t="inlineStr">
        <is>
          <t>Image</t>
        </is>
      </c>
      <c r="B33" s="53">
        <f>COUNTIF('Month planner'!E13:E43,"Image")</f>
        <v/>
      </c>
      <c r="C33" s="54">
        <f>COUNTIFS('Month planner'!E13:E43,"Image",'Month planner'!K13:K43,"Published")</f>
        <v/>
      </c>
      <c r="D33" s="55">
        <f>IF(N(INDEX(B:B,40))=0,"",B33/INDEX(B:B,40))</f>
        <v/>
      </c>
      <c r="E33" s="32" t="inlineStr">
        <is>
          <t>One photograph. Ten minutes, and it can be batched in one session.</t>
        </is>
      </c>
      <c r="F33" s="31" t="n"/>
    </row>
    <row r="34" ht="30" customHeight="1">
      <c r="A34" s="52" t="inlineStr">
        <is>
          <t>Video</t>
        </is>
      </c>
      <c r="B34" s="53">
        <f>COUNTIF('Month planner'!E13:E43,"Video")</f>
        <v/>
      </c>
      <c r="C34" s="54">
        <f>COUNTIFS('Month planner'!E13:E43,"Video",'Month planner'!K13:K43,"Published")</f>
        <v/>
      </c>
      <c r="D34" s="55">
        <f>IF(N(INDEX(B:B,40))=0,"",B34/INDEX(B:B,40))</f>
        <v/>
      </c>
      <c r="E34" s="32" t="inlineStr">
        <is>
          <t>Filming and editing. Budget an hour for a good one, less once you have done twenty.</t>
        </is>
      </c>
      <c r="F34" s="31" t="n"/>
    </row>
    <row r="35" ht="30" customHeight="1">
      <c r="A35" s="52" t="inlineStr">
        <is>
          <t>Reel</t>
        </is>
      </c>
      <c r="B35" s="53">
        <f>COUNTIF('Month planner'!E13:E43,"Reel")</f>
        <v/>
      </c>
      <c r="C35" s="54">
        <f>COUNTIFS('Month planner'!E13:E43,"Reel",'Month planner'!K13:K43,"Published")</f>
        <v/>
      </c>
      <c r="D35" s="55">
        <f>IF(N(INDEX(B:B,40))=0,"",B35/INDEX(B:B,40))</f>
        <v/>
      </c>
      <c r="E35" s="32" t="inlineStr">
        <is>
          <t>Short vertical video. The cheapest reach on Instagram at the moment.</t>
        </is>
      </c>
      <c r="F35" s="31" t="n"/>
    </row>
    <row r="36" ht="30" customHeight="1">
      <c r="A36" s="52" t="inlineStr">
        <is>
          <t>Story</t>
        </is>
      </c>
      <c r="B36" s="53">
        <f>COUNTIF('Month planner'!E13:E43,"Story")</f>
        <v/>
      </c>
      <c r="C36" s="54">
        <f>COUNTIFS('Month planner'!E13:E43,"Story",'Month planner'!K13:K43,"Published")</f>
        <v/>
      </c>
      <c r="D36" s="55">
        <f>IF(N(INDEX(B:B,40))=0,"",B36/INDEX(B:B,40))</f>
        <v/>
      </c>
      <c r="E36" s="32" t="inlineStr">
        <is>
          <t>Gone in a day. Cheap to make, good for behind the scenes, and worth saving as a highlight if it is useful.</t>
        </is>
      </c>
      <c r="F36" s="31" t="n"/>
    </row>
    <row r="37" ht="30" customHeight="1">
      <c r="A37" s="52" t="inlineStr">
        <is>
          <t>Carousel</t>
        </is>
      </c>
      <c r="B37" s="53">
        <f>COUNTIF('Month planner'!E13:E43,"Carousel")</f>
        <v/>
      </c>
      <c r="C37" s="54">
        <f>COUNTIFS('Month planner'!E13:E43,"Carousel",'Month planner'!K13:K43,"Published")</f>
        <v/>
      </c>
      <c r="D37" s="55">
        <f>IF(N(INDEX(B:B,40))=0,"",B37/INDEX(B:B,40))</f>
        <v/>
      </c>
      <c r="E37" s="32" t="inlineStr">
        <is>
          <t>Several images in one post. Good for before and after, price lists and step by step.</t>
        </is>
      </c>
      <c r="F37" s="31" t="n"/>
    </row>
    <row r="38" ht="30" customHeight="1">
      <c r="A38" s="52" t="inlineStr">
        <is>
          <t>Text</t>
        </is>
      </c>
      <c r="B38" s="53">
        <f>COUNTIF('Month planner'!E13:E43,"Text")</f>
        <v/>
      </c>
      <c r="C38" s="54">
        <f>COUNTIFS('Month planner'!E13:E43,"Text",'Month planner'!K13:K43,"Published")</f>
        <v/>
      </c>
      <c r="D38" s="55">
        <f>IF(N(INDEX(B:B,40))=0,"",B38/INDEX(B:B,40))</f>
        <v/>
      </c>
      <c r="E38" s="32" t="inlineStr">
        <is>
          <t>Words only. Free, fast, and still works on Facebook and LinkedIn.</t>
        </is>
      </c>
      <c r="F38" s="31" t="n"/>
    </row>
    <row r="39" ht="30" customHeight="1">
      <c r="A39" s="52" t="inlineStr">
        <is>
          <t>Live</t>
        </is>
      </c>
      <c r="B39" s="53">
        <f>COUNTIF('Month planner'!E13:E43,"Live")</f>
        <v/>
      </c>
      <c r="C39" s="54">
        <f>COUNTIFS('Month planner'!E13:E43,"Live",'Month planner'!K13:K43,"Published")</f>
        <v/>
      </c>
      <c r="D39" s="55">
        <f>IF(N(INDEX(B:B,40))=0,"",B39/INDEX(B:B,40))</f>
        <v/>
      </c>
      <c r="E39" s="32" t="inlineStr">
        <is>
          <t>Real time video. Nothing to edit, but you have to be there and the signal has to hold.</t>
        </is>
      </c>
      <c r="F39" s="31" t="n"/>
    </row>
    <row r="40" ht="22" customHeight="1">
      <c r="A40" s="21" t="inlineStr">
        <is>
          <t>ALL FORMATS</t>
        </is>
      </c>
      <c r="B40" s="23">
        <f>SUM(B33:B39)</f>
        <v/>
      </c>
      <c r="C40" s="25">
        <f>SUM(C33:C39)</f>
        <v/>
      </c>
      <c r="D40" s="56">
        <f>IF(N(B40)=0,"",B40/B40)</f>
        <v/>
      </c>
      <c r="E40" s="24" t="n"/>
      <c r="F40" s="24" t="n"/>
    </row>
    <row r="42" ht="29" customHeight="1">
      <c r="A42" s="7" t="inlineStr">
        <is>
          <t>Note: the platform and format counts add up to the number of rows with a platform or a format chosen, which is not always the same as the number of posts planned. A row with a topic and no platform still counts as a planned post.</t>
        </is>
      </c>
    </row>
    <row r="43" ht="29" customHeight="1">
      <c r="A43" s="7" t="inlineStr">
        <is>
          <t>Note: if one format is doing all the work, look at what it costs you to make. Four photographs and one video a week is easier to keep up for a year than five videos a week, and a plan you keep up beats a plan you abandon in week three.</t>
        </is>
      </c>
    </row>
  </sheetData>
  <mergeCells count="35">
    <mergeCell ref="C17:F17"/>
    <mergeCell ref="E24:F24"/>
    <mergeCell ref="E33:F33"/>
    <mergeCell ref="E23:F23"/>
    <mergeCell ref="C19:F19"/>
    <mergeCell ref="A21:F21"/>
    <mergeCell ref="E39:F39"/>
    <mergeCell ref="C13:F13"/>
    <mergeCell ref="A2:F2"/>
    <mergeCell ref="C18:F18"/>
    <mergeCell ref="E35:F35"/>
    <mergeCell ref="E38:F38"/>
    <mergeCell ref="A42:F42"/>
    <mergeCell ref="C6:F6"/>
    <mergeCell ref="A8:F8"/>
    <mergeCell ref="E28:F28"/>
    <mergeCell ref="C15:F15"/>
    <mergeCell ref="C5:F5"/>
    <mergeCell ref="C14:F14"/>
    <mergeCell ref="A43:F43"/>
    <mergeCell ref="E34:F34"/>
    <mergeCell ref="A10:F10"/>
    <mergeCell ref="C4:F4"/>
    <mergeCell ref="E27:F27"/>
    <mergeCell ref="A31:F31"/>
    <mergeCell ref="C16:F16"/>
    <mergeCell ref="E36:F36"/>
    <mergeCell ref="E26:F26"/>
    <mergeCell ref="E32:F32"/>
    <mergeCell ref="E25:F25"/>
    <mergeCell ref="A1:F1"/>
    <mergeCell ref="C12:F12"/>
    <mergeCell ref="E37:F37"/>
    <mergeCell ref="E22:F22"/>
    <mergeCell ref="C11:F11"/>
  </mergeCells>
  <conditionalFormatting sqref="B23:B28">
    <cfRule type="cellIs" priority="1" operator="equal" dxfId="7">
      <formula>0</formula>
    </cfRule>
  </conditionalFormatting>
  <conditionalFormatting sqref="B33:B39">
    <cfRule type="cellIs" priority="2" operator="equal" dxfId="7">
      <formula>0</formula>
    </cfRule>
  </conditionalFormatting>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F71"/>
  <sheetViews>
    <sheetView showGridLines="0" workbookViewId="0">
      <pane ySplit="8" topLeftCell="A9" activePane="bottomLeft" state="frozen"/>
      <selection pane="bottomLeft" activeCell="A1" sqref="A1"/>
    </sheetView>
  </sheetViews>
  <sheetFormatPr baseColWidth="8" defaultRowHeight="15"/>
  <cols>
    <col width="34" customWidth="1" min="1" max="1"/>
    <col width="16" customWidth="1" min="2" max="2"/>
    <col width="16" customWidth="1" min="3" max="3"/>
    <col width="20" customWidth="1" min="4" max="4"/>
    <col width="44" customWidth="1" min="5" max="5"/>
    <col width="14" customWidth="1" min="6" max="6"/>
  </cols>
  <sheetData>
    <row r="1" ht="26" customHeight="1">
      <c r="A1" s="1" t="inlineStr">
        <is>
          <t>THE SOUTH AFRICAN CONTENT YEAR</t>
        </is>
      </c>
    </row>
    <row r="2" ht="14" customHeight="1">
      <c r="A2" s="2" t="inlineStr">
        <is>
          <t>The public holidays, the Sunday rule, and the trading moments that actually move money in a small business</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44" t="inlineStr">
        <is>
          <t>PUBLIC HOLIDAYS, PUBLIC HOLIDAYS ACT 36 OF 1994</t>
        </is>
      </c>
      <c r="B10" s="45" t="n"/>
      <c r="C10" s="45" t="n"/>
      <c r="D10" s="45" t="n"/>
      <c r="E10" s="45" t="n"/>
      <c r="F10" s="45" t="n"/>
    </row>
    <row r="11" ht="24" customHeight="1">
      <c r="A11" s="8" t="inlineStr">
        <is>
          <t>Year you are planning</t>
        </is>
      </c>
      <c r="B11" s="57" t="n">
        <v>2027</v>
      </c>
      <c r="C11" s="11" t="inlineStr">
        <is>
          <t>Type a four digit year. The dates, the days of the week and the Sunday rule below all work themselves out for that year.</t>
        </is>
      </c>
    </row>
    <row r="12" ht="34" customHeight="1">
      <c r="A12" s="12" t="inlineStr">
        <is>
          <t>PUBLIC HOLIDAY</t>
        </is>
      </c>
      <c r="B12" s="12" t="inlineStr">
        <is>
          <t>DATE</t>
        </is>
      </c>
      <c r="C12" s="12" t="inlineStr">
        <is>
          <t>DAY OF THE WEEK</t>
        </is>
      </c>
      <c r="D12" s="12" t="inlineStr">
        <is>
          <t>DOES THE SUNDAY RULE APPLY</t>
        </is>
      </c>
      <c r="E12" s="12" t="inlineStr">
        <is>
          <t>WHAT IT MEANS FOR A SMALL BUSINESS</t>
        </is>
      </c>
      <c r="F12" s="31" t="n"/>
    </row>
    <row r="13" ht="36" customHeight="1">
      <c r="A13" s="52" t="inlineStr">
        <is>
          <t>New Year's Day</t>
        </is>
      </c>
      <c r="B13" s="58">
        <f>IF(N(INDEX(B:B,11))=0,"",DATE(INDEX(B:B,11),1,1))</f>
        <v/>
      </c>
      <c r="C13" s="59">
        <f>IF(B13="","",CHOOSE(WEEKDAY(B13,1),"Sunday","Monday","Tuesday","Wednesday","Thursday","Friday","Saturday"))</f>
        <v/>
      </c>
      <c r="D13" s="60">
        <f>IF(B13="","",IF(WEEKDAY(B13,1)=1,"Yes, the Monday after is a public holiday too","No"))</f>
        <v/>
      </c>
      <c r="E13" s="32" t="inlineStr">
        <is>
          <t>Almost everything is shut. Post the day before with your opening times for the first week.</t>
        </is>
      </c>
      <c r="F13" s="31" t="n"/>
    </row>
    <row r="14" ht="36" customHeight="1">
      <c r="A14" s="52" t="inlineStr">
        <is>
          <t>Human Rights Day</t>
        </is>
      </c>
      <c r="B14" s="58">
        <f>IF(N(INDEX(B:B,11))=0,"",DATE(INDEX(B:B,11),3,21))</f>
        <v/>
      </c>
      <c r="C14" s="59">
        <f>IF(B14="","",CHOOSE(WEEKDAY(B14,1),"Sunday","Monday","Tuesday","Wednesday","Thursday","Friday","Saturday"))</f>
        <v/>
      </c>
      <c r="D14" s="60">
        <f>IF(B14="","",IF(WEEKDAY(B14,1)=1,"Yes, the Monday after is a public holiday too","No"))</f>
        <v/>
      </c>
      <c r="E14" s="32" t="inlineStr">
        <is>
          <t>A public holiday, and for many businesses a trading day. Say something true or say nothing.</t>
        </is>
      </c>
      <c r="F14" s="31" t="n"/>
    </row>
    <row r="15" ht="36" customHeight="1">
      <c r="A15" s="52" t="inlineStr">
        <is>
          <t>Freedom Day</t>
        </is>
      </c>
      <c r="B15" s="58">
        <f>IF(N(INDEX(B:B,11))=0,"",DATE(INDEX(B:B,11),4,27))</f>
        <v/>
      </c>
      <c r="C15" s="59">
        <f>IF(B15="","",CHOOSE(WEEKDAY(B15,1),"Sunday","Monday","Tuesday","Wednesday","Thursday","Friday","Saturday"))</f>
        <v/>
      </c>
      <c r="D15" s="60">
        <f>IF(B15="","",IF(WEEKDAY(B15,1)=1,"Yes, the Monday after is a public holiday too","No"))</f>
        <v/>
      </c>
      <c r="E15" s="32" t="inlineStr">
        <is>
          <t>Long weekend traffic. Good for anything to do with travel, food and family.</t>
        </is>
      </c>
      <c r="F15" s="31" t="n"/>
    </row>
    <row r="16" ht="36" customHeight="1">
      <c r="A16" s="52" t="inlineStr">
        <is>
          <t>Workers' Day</t>
        </is>
      </c>
      <c r="B16" s="58">
        <f>IF(N(INDEX(B:B,11))=0,"",DATE(INDEX(B:B,11),5,1))</f>
        <v/>
      </c>
      <c r="C16" s="59">
        <f>IF(B16="","",CHOOSE(WEEKDAY(B16,1),"Sunday","Monday","Tuesday","Wednesday","Thursday","Friday","Saturday"))</f>
        <v/>
      </c>
      <c r="D16" s="60">
        <f>IF(B16="","",IF(WEEKDAY(B16,1)=1,"Yes, the Monday after is a public holiday too","No"))</f>
        <v/>
      </c>
      <c r="E16" s="32" t="inlineStr">
        <is>
          <t>Thank your staff by name if you have any. Customers notice.</t>
        </is>
      </c>
      <c r="F16" s="31" t="n"/>
    </row>
    <row r="17" ht="36" customHeight="1">
      <c r="A17" s="52" t="inlineStr">
        <is>
          <t>Youth Day</t>
        </is>
      </c>
      <c r="B17" s="58">
        <f>IF(N(INDEX(B:B,11))=0,"",DATE(INDEX(B:B,11),6,16))</f>
        <v/>
      </c>
      <c r="C17" s="59">
        <f>IF(B17="","",CHOOSE(WEEKDAY(B17,1),"Sunday","Monday","Tuesday","Wednesday","Thursday","Friday","Saturday"))</f>
        <v/>
      </c>
      <c r="D17" s="60">
        <f>IF(B17="","",IF(WEEKDAY(B17,1)=1,"Yes, the Monday after is a public holiday too","No"))</f>
        <v/>
      </c>
      <c r="E17" s="32" t="inlineStr">
        <is>
          <t>Youth Month runs the whole of June. Strong for anything aimed at younger customers, and for a learnership or apprenticeship you are advertising.</t>
        </is>
      </c>
      <c r="F17" s="31" t="n"/>
    </row>
    <row r="18" ht="36" customHeight="1">
      <c r="A18" s="52" t="inlineStr">
        <is>
          <t>National Women's Day</t>
        </is>
      </c>
      <c r="B18" s="58">
        <f>IF(N(INDEX(B:B,11))=0,"",DATE(INDEX(B:B,11),8,9))</f>
        <v/>
      </c>
      <c r="C18" s="59">
        <f>IF(B18="","",CHOOSE(WEEKDAY(B18,1),"Sunday","Monday","Tuesday","Wednesday","Thursday","Friday","Saturday"))</f>
        <v/>
      </c>
      <c r="D18" s="60">
        <f>IF(B18="","",IF(WEEKDAY(B18,1)=1,"Yes, the Monday after is a public holiday too","No"))</f>
        <v/>
      </c>
      <c r="E18" s="32" t="inlineStr">
        <is>
          <t>Women's Month runs the whole of August. Very strong for beauty, hair, fashion, food and health. Say something with substance, not a stock photograph.</t>
        </is>
      </c>
      <c r="F18" s="31" t="n"/>
    </row>
    <row r="19" ht="36" customHeight="1">
      <c r="A19" s="52" t="inlineStr">
        <is>
          <t>Heritage Day</t>
        </is>
      </c>
      <c r="B19" s="58">
        <f>IF(N(INDEX(B:B,11))=0,"",DATE(INDEX(B:B,11),9,24))</f>
        <v/>
      </c>
      <c r="C19" s="59">
        <f>IF(B19="","",CHOOSE(WEEKDAY(B19,1),"Sunday","Monday","Tuesday","Wednesday","Thursday","Friday","Saturday"))</f>
        <v/>
      </c>
      <c r="D19" s="60">
        <f>IF(B19="","",IF(WEEKDAY(B19,1)=1,"Yes, the Monday after is a public holiday too","No"))</f>
        <v/>
      </c>
      <c r="E19" s="32" t="inlineStr">
        <is>
          <t>Also braai day. The single best trading holiday of the year for food, meat, drinks, charcoal, gas, catering and anything you can put on a fire.</t>
        </is>
      </c>
      <c r="F19" s="31" t="n"/>
    </row>
    <row r="20" ht="36" customHeight="1">
      <c r="A20" s="52" t="inlineStr">
        <is>
          <t>Day of Reconciliation</t>
        </is>
      </c>
      <c r="B20" s="58">
        <f>IF(N(INDEX(B:B,11))=0,"",DATE(INDEX(B:B,11),12,16))</f>
        <v/>
      </c>
      <c r="C20" s="59">
        <f>IF(B20="","",CHOOSE(WEEKDAY(B20,1),"Sunday","Monday","Tuesday","Wednesday","Thursday","Friday","Saturday"))</f>
        <v/>
      </c>
      <c r="D20" s="60">
        <f>IF(B20="","",IF(WEEKDAY(B20,1)=1,"Yes, the Monday after is a public holiday too","No"))</f>
        <v/>
      </c>
      <c r="E20" s="32" t="inlineStr">
        <is>
          <t>The start of the December run for most retailers.</t>
        </is>
      </c>
      <c r="F20" s="31" t="n"/>
    </row>
    <row r="21" ht="36" customHeight="1">
      <c r="A21" s="52" t="inlineStr">
        <is>
          <t>Christmas Day</t>
        </is>
      </c>
      <c r="B21" s="58">
        <f>IF(N(INDEX(B:B,11))=0,"",DATE(INDEX(B:B,11),12,25))</f>
        <v/>
      </c>
      <c r="C21" s="59">
        <f>IF(B21="","",CHOOSE(WEEKDAY(B21,1),"Sunday","Monday","Tuesday","Wednesday","Thursday","Friday","Saturday"))</f>
        <v/>
      </c>
      <c r="D21" s="60">
        <f>IF(B21="","",IF(WEEKDAY(B21,1)=1,"Yes, the Monday after is a public holiday too","No"))</f>
        <v/>
      </c>
      <c r="E21" s="32" t="inlineStr">
        <is>
          <t>Post your December and January trading hours in the last week of November, not on the 23rd.</t>
        </is>
      </c>
      <c r="F21" s="31" t="n"/>
    </row>
    <row r="22" ht="36" customHeight="1">
      <c r="A22" s="52" t="inlineStr">
        <is>
          <t>Day of Goodwill</t>
        </is>
      </c>
      <c r="B22" s="58">
        <f>IF(N(INDEX(B:B,11))=0,"",DATE(INDEX(B:B,11),12,26))</f>
        <v/>
      </c>
      <c r="C22" s="59">
        <f>IF(B22="","",CHOOSE(WEEKDAY(B22,1),"Sunday","Monday","Tuesday","Wednesday","Thursday","Friday","Saturday"))</f>
        <v/>
      </c>
      <c r="D22" s="60">
        <f>IF(B22="","",IF(WEEKDAY(B22,1)=1,"Yes, the Monday after is a public holiday too","No"))</f>
        <v/>
      </c>
      <c r="E22" s="32" t="inlineStr">
        <is>
          <t>Boxing Day trade. If you are open, say so loudly, because most people assume you are not.</t>
        </is>
      </c>
      <c r="F22" s="31" t="n"/>
    </row>
    <row r="23" ht="36" customHeight="1">
      <c r="A23" s="52" t="inlineStr">
        <is>
          <t>Good Friday</t>
        </is>
      </c>
      <c r="B23" s="61" t="inlineStr">
        <is>
          <t>Moves with Easter</t>
        </is>
      </c>
      <c r="C23" s="62" t="inlineStr">
        <is>
          <t>Always a Friday</t>
        </is>
      </c>
      <c r="D23" s="63" t="inlineStr">
        <is>
          <t>No</t>
        </is>
      </c>
      <c r="E23" s="32" t="inlineStr">
        <is>
          <t>The Friday before Easter Sunday. In 2026 it is 03 April, in 2027 it is 26 March, and in 2028 it is 14 April. The start of the biggest travel weekend of the first half of the year.</t>
        </is>
      </c>
      <c r="F23" s="31" t="n"/>
    </row>
    <row r="24" ht="36" customHeight="1">
      <c r="A24" s="52" t="inlineStr">
        <is>
          <t>Family Day</t>
        </is>
      </c>
      <c r="B24" s="61" t="inlineStr">
        <is>
          <t>Moves with Easter</t>
        </is>
      </c>
      <c r="C24" s="62" t="inlineStr">
        <is>
          <t>Always a Monday</t>
        </is>
      </c>
      <c r="D24" s="63" t="inlineStr">
        <is>
          <t>No</t>
        </is>
      </c>
      <c r="E24" s="32" t="inlineStr">
        <is>
          <t>The Monday after Easter Sunday. In 2026 it is 06 April, in 2027 it is 29 March, and in 2028 it is 17 April.</t>
        </is>
      </c>
      <c r="F24" s="31" t="n"/>
    </row>
    <row r="26" ht="40.5" customHeight="1">
      <c r="A26" s="7" t="inlineStr">
        <is>
          <t>Note: the Sunday rule: section 2(1) of the Public Holidays Act 36 of 1994 provides that whenever any public holiday falls on a Sunday, the following Monday is a public holiday. The column above works this out for the year you typed. It matters for your trading hours, for what you pay staff who work that Monday, and for when the banks clear money.</t>
        </is>
      </c>
    </row>
    <row r="27" ht="29" customHeight="1">
      <c r="A27" s="26" t="inlineStr">
        <is>
          <t>Important: the President may declare an extra public holiday for a particular day, for example a national election day, under section 2A of the same Act. Those are gazetted and are not in the table above. Check the Government Gazette or a current calendar at the start of each year.</t>
        </is>
      </c>
    </row>
    <row r="28" ht="63.5" customHeight="1">
      <c r="A28" s="7" t="inlineStr">
        <is>
          <t>Note: working on a public holiday is governed by section 18 of the Basic Conditions of Employment Act 75 of 1997. You may not require a member of staff to work on a public holiday unless they have agreed to it. If the holiday falls on a day they ordinarily work, you pay their ordinary day's pay whether they work or not, and if they do work you pay at least double that, or their ordinary day's pay plus what they earned for the time worked, whichever is the greater. If it falls on a day they do not ordinarily work, you pay their ordinary day's pay plus what they earned for the time worked. Plan the roster before you plan the campaign, so that the campaign you run over Heritage Day is one you can actually staff.</t>
        </is>
      </c>
    </row>
    <row r="29" ht="29" customHeight="1">
      <c r="A29" s="7" t="inlineStr">
        <is>
          <t>Note: rates, thresholds and fees quoted in this template were correct on 09 August 2026. Confirm the current figures on sars.gov.za, cipc.co.za or labour.gov.za before you rely on them.</t>
        </is>
      </c>
    </row>
    <row r="31" ht="22" customHeight="1">
      <c r="A31" s="44" t="inlineStr">
        <is>
          <t>THE TRADING MOMENTS THAT ACTUALLY MOVE MONEY</t>
        </is>
      </c>
      <c r="B31" s="45" t="n"/>
      <c r="C31" s="45" t="n"/>
      <c r="D31" s="45" t="n"/>
      <c r="E31" s="45" t="n"/>
      <c r="F31" s="45" t="n"/>
    </row>
    <row r="32" ht="29" customHeight="1">
      <c r="A32" s="7" t="inlineStr">
        <is>
          <t>Note: these are not holidays. They are the points in the year when people in South Africa have money in their hands or a reason to spend it. Plan backwards from them.</t>
        </is>
      </c>
    </row>
    <row r="33" ht="26" customHeight="1">
      <c r="A33" s="12" t="inlineStr">
        <is>
          <t>MOMENT</t>
        </is>
      </c>
      <c r="B33" s="12" t="inlineStr">
        <is>
          <t>WHEN</t>
        </is>
      </c>
      <c r="C33" s="12" t="inlineStr">
        <is>
          <t>WHAT TO DO ABOUT IT</t>
        </is>
      </c>
      <c r="D33" s="30" t="n"/>
      <c r="E33" s="30" t="n"/>
      <c r="F33" s="31" t="n"/>
    </row>
    <row r="34" ht="44" customHeight="1">
      <c r="A34" s="52" t="inlineStr">
        <is>
          <t>Payday, the last few days of the month</t>
        </is>
      </c>
      <c r="B34" s="61" t="inlineStr">
        <is>
          <t>Every month</t>
        </is>
      </c>
      <c r="C34" s="32" t="inlineStr">
        <is>
          <t>This is the one that matters more than any campaign on this list. Salaries land on or around the 25th, and social grants land in the first few days of the month. In most townships and small towns that first week is the busiest trading week there is. Put your offer out two days before the money lands, not after it has been spent.</t>
        </is>
      </c>
      <c r="D34" s="30" t="n"/>
      <c r="E34" s="30" t="n"/>
      <c r="F34" s="31" t="n"/>
    </row>
    <row r="35" ht="44" customHeight="1">
      <c r="A35" s="52" t="inlineStr">
        <is>
          <t>Back to school</t>
        </is>
      </c>
      <c r="B35" s="61" t="inlineStr">
        <is>
          <t>Early to middle January</t>
        </is>
      </c>
      <c r="C35" s="32" t="inlineStr">
        <is>
          <t>School uniforms, stationery, shoes, haircuts, lunchboxes, transport, extra lessons. Also the tightest month of the year for cash, so payment terms, layby and small pack sizes sell better than premium.</t>
        </is>
      </c>
      <c r="D35" s="30" t="n"/>
      <c r="E35" s="30" t="n"/>
      <c r="F35" s="31" t="n"/>
    </row>
    <row r="36" ht="44" customHeight="1">
      <c r="A36" s="52" t="inlineStr">
        <is>
          <t>Valentine's Day</t>
        </is>
      </c>
      <c r="B36" s="61" t="inlineStr">
        <is>
          <t>14 February</t>
        </is>
      </c>
      <c r="C36" s="32" t="inlineStr">
        <is>
          <t>Flowers, food, hair and beauty, small gifts. Short and sharp: three days of posting, not three weeks.</t>
        </is>
      </c>
      <c r="D36" s="30" t="n"/>
      <c r="E36" s="30" t="n"/>
      <c r="F36" s="31" t="n"/>
    </row>
    <row r="37" ht="44" customHeight="1">
      <c r="A37" s="52" t="inlineStr">
        <is>
          <t>Human Rights Day and the March long weekend</t>
        </is>
      </c>
      <c r="B37" s="61" t="inlineStr">
        <is>
          <t>21 March</t>
        </is>
      </c>
      <c r="C37" s="32" t="inlineStr">
        <is>
          <t>Short trips and family visits. Useful for anything travel, food or home related.</t>
        </is>
      </c>
      <c r="D37" s="30" t="n"/>
      <c r="E37" s="30" t="n"/>
      <c r="F37" s="31" t="n"/>
    </row>
    <row r="38" ht="44" customHeight="1">
      <c r="A38" s="52" t="inlineStr">
        <is>
          <t>Easter</t>
        </is>
      </c>
      <c r="B38" s="61" t="inlineStr">
        <is>
          <t>March or April, it moves</t>
        </is>
      </c>
      <c r="C38" s="32" t="inlineStr">
        <is>
          <t>Good Friday, the weekend and Family Day. Hot cross buns, fish, chocolate, travel, church events, family gatherings. The biggest travel weekend of the first half of the year.</t>
        </is>
      </c>
      <c r="D38" s="30" t="n"/>
      <c r="E38" s="30" t="n"/>
      <c r="F38" s="31" t="n"/>
    </row>
    <row r="39" ht="44" customHeight="1">
      <c r="A39" s="52" t="inlineStr">
        <is>
          <t>Freedom Day and Workers' Day</t>
        </is>
      </c>
      <c r="B39" s="61" t="inlineStr">
        <is>
          <t>27 April and 1 May</t>
        </is>
      </c>
      <c r="C39" s="32" t="inlineStr">
        <is>
          <t>Two holidays close together, often a long weekend. Plan your trading hours early and post them.</t>
        </is>
      </c>
      <c r="D39" s="30" t="n"/>
      <c r="E39" s="30" t="n"/>
      <c r="F39" s="31" t="n"/>
    </row>
    <row r="40" ht="44" customHeight="1">
      <c r="A40" s="52" t="inlineStr">
        <is>
          <t>Mother's Day</t>
        </is>
      </c>
      <c r="B40" s="61" t="inlineStr">
        <is>
          <t>Second Sunday in May</t>
        </is>
      </c>
      <c r="C40" s="32" t="inlineStr">
        <is>
          <t>Consistently one of the best gifting days of the year for a small business. Flowers, food, beauty, jewellery, spa vouchers.</t>
        </is>
      </c>
      <c r="D40" s="30" t="n"/>
      <c r="E40" s="30" t="n"/>
      <c r="F40" s="31" t="n"/>
    </row>
    <row r="41" ht="44" customHeight="1">
      <c r="A41" s="52" t="inlineStr">
        <is>
          <t>Youth Month</t>
        </is>
      </c>
      <c r="B41" s="61" t="inlineStr">
        <is>
          <t>The whole of June</t>
        </is>
      </c>
      <c r="C41" s="32" t="inlineStr">
        <is>
          <t>Youth Day is the 16th. Good for hiring posts, learnerships, and anything aimed at customers under thirty.</t>
        </is>
      </c>
      <c r="D41" s="30" t="n"/>
      <c r="E41" s="30" t="n"/>
      <c r="F41" s="31" t="n"/>
    </row>
    <row r="42" ht="44" customHeight="1">
      <c r="A42" s="52" t="inlineStr">
        <is>
          <t>Father's Day</t>
        </is>
      </c>
      <c r="B42" s="61" t="inlineStr">
        <is>
          <t>Third Sunday in June</t>
        </is>
      </c>
      <c r="C42" s="32" t="inlineStr">
        <is>
          <t>Smaller than Mother's Day but real. Tools, braai, biltong, barbers, motor.</t>
        </is>
      </c>
      <c r="D42" s="30" t="n"/>
      <c r="E42" s="30" t="n"/>
      <c r="F42" s="31" t="n"/>
    </row>
    <row r="43" ht="44" customHeight="1">
      <c r="A43" s="52" t="inlineStr">
        <is>
          <t>Winter, and the mid year school holidays</t>
        </is>
      </c>
      <c r="B43" s="61" t="inlineStr">
        <is>
          <t>Late June to mid July</t>
        </is>
      </c>
      <c r="C43" s="32" t="inlineStr">
        <is>
          <t>Heaters, blankets, soup, hot food, servicing, indoor work. Also a quiet month for many trades, which makes it the right month to shoot content for the rest of the year.</t>
        </is>
      </c>
      <c r="D43" s="30" t="n"/>
      <c r="E43" s="30" t="n"/>
      <c r="F43" s="31" t="n"/>
    </row>
    <row r="44" ht="44" customHeight="1">
      <c r="A44" s="52" t="inlineStr">
        <is>
          <t>Women's Month</t>
        </is>
      </c>
      <c r="B44" s="61" t="inlineStr">
        <is>
          <t>The whole of August</t>
        </is>
      </c>
      <c r="C44" s="32" t="inlineStr">
        <is>
          <t>National Women's Day is the 9th. Very strong for hair, beauty, fashion, health and food. Real stories from real customers do far better than a graphic.</t>
        </is>
      </c>
      <c r="D44" s="30" t="n"/>
      <c r="E44" s="30" t="n"/>
      <c r="F44" s="31" t="n"/>
    </row>
    <row r="45" ht="44" customHeight="1">
      <c r="A45" s="52" t="inlineStr">
        <is>
          <t>Spring Day</t>
        </is>
      </c>
      <c r="B45" s="61" t="inlineStr">
        <is>
          <t>1 September</t>
        </is>
      </c>
      <c r="C45" s="32" t="inlineStr">
        <is>
          <t>The mood changes. Good for anything fresh: new stock, cleaning, gardens, painting, new season looks.</t>
        </is>
      </c>
      <c r="D45" s="30" t="n"/>
      <c r="E45" s="30" t="n"/>
      <c r="F45" s="31" t="n"/>
    </row>
    <row r="46" ht="44" customHeight="1">
      <c r="A46" s="52" t="inlineStr">
        <is>
          <t>Heritage Day and braai day</t>
        </is>
      </c>
      <c r="B46" s="61" t="inlineStr">
        <is>
          <t>24 September</t>
        </is>
      </c>
      <c r="C46" s="32" t="inlineStr">
        <is>
          <t>The best food and drink trading day of the year. Order stock early, post your menu or your specials a full week ahead, and take photographs on the day for next year.</t>
        </is>
      </c>
      <c r="D46" s="30" t="n"/>
      <c r="E46" s="30" t="n"/>
      <c r="F46" s="31" t="n"/>
    </row>
    <row r="47" ht="44" customHeight="1">
      <c r="A47" s="52" t="inlineStr">
        <is>
          <t>Black Friday</t>
        </is>
      </c>
      <c r="B47" s="61" t="inlineStr">
        <is>
          <t>The last Friday in November</t>
        </is>
      </c>
      <c r="C47" s="32" t="inlineStr">
        <is>
          <t>Now a full week in South Africa, not a day. Decide in October what you will discount and what you will not. A discount you cannot afford is not a marketing plan.</t>
        </is>
      </c>
      <c r="D47" s="30" t="n"/>
      <c r="E47" s="30" t="n"/>
      <c r="F47" s="31" t="n"/>
    </row>
    <row r="48" ht="44" customHeight="1">
      <c r="A48" s="52" t="inlineStr">
        <is>
          <t>Stokvel and society buying</t>
        </is>
      </c>
      <c r="B48" s="61" t="inlineStr">
        <is>
          <t>November and December</t>
        </is>
      </c>
      <c r="C48" s="32" t="inlineStr">
        <is>
          <t>Groups buy in bulk for the festive season, usually in the second half of November. Bulk pricing, a collection day and a proper receipt will win you a whole group at once.</t>
        </is>
      </c>
      <c r="D48" s="30" t="n"/>
      <c r="E48" s="30" t="n"/>
      <c r="F48" s="31" t="n"/>
    </row>
    <row r="49" ht="44" customHeight="1">
      <c r="A49" s="52" t="inlineStr">
        <is>
          <t>The festive season</t>
        </is>
      </c>
      <c r="B49" s="61" t="inlineStr">
        <is>
          <t>Middle December to early January</t>
        </is>
      </c>
      <c r="C49" s="32" t="inlineStr">
        <is>
          <t>Trading hours, last order dates, last delivery dates, and when you reopen. Post all four, more than once. Businesses lose more goodwill in December to unclear hours than to anything else.</t>
        </is>
      </c>
      <c r="D49" s="30" t="n"/>
      <c r="E49" s="30" t="n"/>
      <c r="F49" s="31" t="n"/>
    </row>
    <row r="51" ht="40.5" customHeight="1">
      <c r="A51" s="7" t="inlineStr">
        <is>
          <t>Note: payday is the one to plan around before any of the others. Most of South Africa is paid on or around the 25th, and social grants are paid in the first few days of the month. For a spaza shop, a salon, a food vendor or a small retailer, those two windows carry more of the month's takings than every holiday campaign added together. Post your offer two days before the money lands.</t>
        </is>
      </c>
    </row>
    <row r="53" ht="22" customHeight="1">
      <c r="A53" s="44" t="inlineStr">
        <is>
          <t>BATCHING, AND POSTING AHEAD</t>
        </is>
      </c>
      <c r="B53" s="45" t="n"/>
      <c r="C53" s="45" t="n"/>
      <c r="D53" s="45" t="n"/>
      <c r="E53" s="45" t="n"/>
      <c r="F53" s="45" t="n"/>
    </row>
    <row r="54" ht="42" customHeight="1">
      <c r="A54" s="52" t="inlineStr">
        <is>
          <t>Shoot a month of content in one sitting</t>
        </is>
      </c>
      <c r="B54" s="32" t="inlineStr">
        <is>
          <t>One morning, one set of clothes, one clean corner of the shop, and thirty photographs. Doing it once a month costs you three hours. Doing it daily costs you the whole month.</t>
        </is>
      </c>
      <c r="C54" s="30" t="n"/>
      <c r="D54" s="30" t="n"/>
      <c r="E54" s="30" t="n"/>
      <c r="F54" s="31" t="n"/>
    </row>
    <row r="55" ht="42" customHeight="1">
      <c r="A55" s="52" t="inlineStr">
        <is>
          <t>Write the captions in one sitting too</t>
        </is>
      </c>
      <c r="B55" s="32" t="inlineStr">
        <is>
          <t>Fill the caption column down this sheet in one go while you are in the writing frame of mind. Editing thirty captions is faster than writing one a day.</t>
        </is>
      </c>
      <c r="C55" s="30" t="n"/>
      <c r="D55" s="30" t="n"/>
      <c r="E55" s="30" t="n"/>
      <c r="F55" s="31" t="n"/>
    </row>
    <row r="56" ht="42" customHeight="1">
      <c r="A56" s="52" t="inlineStr">
        <is>
          <t>Schedule ahead instead of posting live</t>
        </is>
      </c>
      <c r="B56" s="32" t="inlineStr">
        <is>
          <t>Meta Business Suite schedules Facebook and Instagram free. TikTok schedules from a computer. LinkedIn schedules in the app. Set them all on a Sunday evening and leave your phone alone for the week.</t>
        </is>
      </c>
      <c r="C56" s="30" t="n"/>
      <c r="D56" s="30" t="n"/>
      <c r="E56" s="30" t="n"/>
      <c r="F56" s="31" t="n"/>
    </row>
    <row r="57" ht="42" customHeight="1">
      <c r="A57" s="52" t="inlineStr">
        <is>
          <t>Batching saves data, which is real money</t>
        </is>
      </c>
      <c r="B57" s="32" t="inlineStr">
        <is>
          <t>Uploading thirty videos on your phone data over thirty days costs far more than uploading them over free or cheap wifi in one session. Schedule on wifi, then spend your data on replying to people, which is what actually earns you the enquiry.</t>
        </is>
      </c>
      <c r="C57" s="30" t="n"/>
      <c r="D57" s="30" t="n"/>
      <c r="E57" s="30" t="n"/>
      <c r="F57" s="31" t="n"/>
    </row>
    <row r="58" ht="42" customHeight="1">
      <c r="A58" s="52" t="inlineStr">
        <is>
          <t>Reply live even when you post ahead</t>
        </is>
      </c>
      <c r="B58" s="32" t="inlineStr">
        <is>
          <t>Scheduling the post is not the same as ignoring it. Check comments and messages twice a day. A question answered within an hour is worth more than the post itself.</t>
        </is>
      </c>
      <c r="C58" s="30" t="n"/>
      <c r="D58" s="30" t="n"/>
      <c r="E58" s="30" t="n"/>
      <c r="F58" s="31" t="n"/>
    </row>
    <row r="59" ht="42" customHeight="1">
      <c r="A59" s="52" t="inlineStr">
        <is>
          <t>Keep a bank of evergreen posts</t>
        </is>
      </c>
      <c r="B59" s="32" t="inlineStr">
        <is>
          <t>Five posts that work in any month: what you do, where you are, how to order, one happy customer, one behind the scenes. When a week falls apart, you have something ready.</t>
        </is>
      </c>
      <c r="C59" s="30" t="n"/>
      <c r="D59" s="30" t="n"/>
      <c r="E59" s="30" t="n"/>
      <c r="F59" s="31" t="n"/>
    </row>
    <row r="60" ht="42" customHeight="1">
      <c r="A60" s="52" t="inlineStr">
        <is>
          <t>Repeat the things that worked</t>
        </is>
      </c>
      <c r="B60" s="32" t="inlineStr">
        <is>
          <t>The post that brought you enquiries three months ago will work again. Almost nobody saw it the first time. Template F1 tells you which one it was.</t>
        </is>
      </c>
      <c r="C60" s="30" t="n"/>
      <c r="D60" s="30" t="n"/>
      <c r="E60" s="30" t="n"/>
      <c r="F60" s="31" t="n"/>
    </row>
    <row r="61" ht="42" customHeight="1">
      <c r="A61" s="52" t="inlineStr">
        <is>
          <t>One row a day is a plan, not an obligation</t>
        </is>
      </c>
      <c r="B61" s="32" t="inlineStr">
        <is>
          <t>Four good posts a month beat twenty rushed ones. Leave days blank on purpose, and use the summary sheet to check that the blank days are the ones you chose.</t>
        </is>
      </c>
      <c r="C61" s="30" t="n"/>
      <c r="D61" s="30" t="n"/>
      <c r="E61" s="30" t="n"/>
      <c r="F61" s="31" t="n"/>
    </row>
    <row r="63" ht="22" customHeight="1">
      <c r="A63" s="27" t="inlineStr">
        <is>
          <t>A WORKING MONTH, IF YOU HAVE NEVER DONE THIS BEFORE</t>
        </is>
      </c>
      <c r="B63" s="28" t="n"/>
      <c r="C63" s="28" t="n"/>
      <c r="D63" s="28" t="n"/>
      <c r="E63" s="28" t="n"/>
      <c r="F63" s="28" t="n"/>
    </row>
    <row r="64" ht="34" customHeight="1">
      <c r="A64" s="52" t="inlineStr">
        <is>
          <t>Last Sunday of the month, one hour</t>
        </is>
      </c>
      <c r="B64" s="32" t="inlineStr">
        <is>
          <t>Fill in the topic column for the whole of next month on the planner. Use the trading moments above. Do not write a single caption yet.</t>
        </is>
      </c>
      <c r="C64" s="30" t="n"/>
      <c r="D64" s="30" t="n"/>
      <c r="E64" s="30" t="n"/>
      <c r="F64" s="31" t="n"/>
    </row>
    <row r="65" ht="34" customHeight="1">
      <c r="A65" s="52" t="inlineStr">
        <is>
          <t>First Saturday morning, two hours</t>
        </is>
      </c>
      <c r="B65" s="32" t="inlineStr">
        <is>
          <t>Shoot everything on the asset needed column in one session. Photographs and video in one go, in the same light.</t>
        </is>
      </c>
      <c r="C65" s="30" t="n"/>
      <c r="D65" s="30" t="n"/>
      <c r="E65" s="30" t="n"/>
      <c r="F65" s="31" t="n"/>
    </row>
    <row r="66" ht="34" customHeight="1">
      <c r="A66" s="52" t="inlineStr">
        <is>
          <t>First Sunday evening, one hour</t>
        </is>
      </c>
      <c r="B66" s="32" t="inlineStr">
        <is>
          <t>Write the captions and the hashtags down the sheet, then schedule the first two weeks on wifi. Set the status to Scheduled.</t>
        </is>
      </c>
      <c r="C66" s="30" t="n"/>
      <c r="D66" s="30" t="n"/>
      <c r="E66" s="30" t="n"/>
      <c r="F66" s="31" t="n"/>
    </row>
    <row r="67" ht="34" customHeight="1">
      <c r="A67" s="52" t="inlineStr">
        <is>
          <t>Every day, ten minutes</t>
        </is>
      </c>
      <c r="B67" s="32" t="inlineStr">
        <is>
          <t>Reply to comments and messages. This is the part that turns a post into an enquiry, and it is the part nobody schedules.</t>
        </is>
      </c>
      <c r="C67" s="30" t="n"/>
      <c r="D67" s="30" t="n"/>
      <c r="E67" s="30" t="n"/>
      <c r="F67" s="31" t="n"/>
    </row>
    <row r="68" ht="34" customHeight="1">
      <c r="A68" s="52" t="inlineStr">
        <is>
          <t>Middle of the month, twenty minutes</t>
        </is>
      </c>
      <c r="B68" s="32" t="inlineStr">
        <is>
          <t>Schedule the second half, fill in the published dates, and log the numbers in template F1.</t>
        </is>
      </c>
      <c r="C68" s="30" t="n"/>
      <c r="D68" s="30" t="n"/>
      <c r="E68" s="30" t="n"/>
      <c r="F68" s="31" t="n"/>
    </row>
    <row r="69" ht="34" customHeight="1">
      <c r="A69" s="52" t="inlineStr">
        <is>
          <t>End of the month, twenty minutes</t>
        </is>
      </c>
      <c r="B69" s="32" t="inlineStr">
        <is>
          <t>Look at the summary sheet and at the platform ranking in template F1. Keep what worked, drop what did not, and start again on the Sunday.</t>
        </is>
      </c>
      <c r="C69" s="30" t="n"/>
      <c r="D69" s="30" t="n"/>
      <c r="E69" s="30" t="n"/>
      <c r="F69" s="31" t="n"/>
    </row>
    <row r="71" ht="29" customHeight="1">
      <c r="A71" s="7" t="inlineStr">
        <is>
          <t>Note: one more thing, and it is the cheapest advice in this workbook: your opening hours, your address and your phone number are the most read words you will ever post. Post them again on the first working day of every month, and every time they change.</t>
        </is>
      </c>
    </row>
  </sheetData>
  <mergeCells count="62">
    <mergeCell ref="E12:F12"/>
    <mergeCell ref="C48:F48"/>
    <mergeCell ref="C39:F39"/>
    <mergeCell ref="B54:F54"/>
    <mergeCell ref="E24:F24"/>
    <mergeCell ref="B59:F59"/>
    <mergeCell ref="A27:F27"/>
    <mergeCell ref="B66:F66"/>
    <mergeCell ref="C38:F38"/>
    <mergeCell ref="E23:F23"/>
    <mergeCell ref="E14:F14"/>
    <mergeCell ref="A26:F26"/>
    <mergeCell ref="E17:F17"/>
    <mergeCell ref="C37:F37"/>
    <mergeCell ref="B56:F56"/>
    <mergeCell ref="B58:F58"/>
    <mergeCell ref="A2:F2"/>
    <mergeCell ref="A71:F71"/>
    <mergeCell ref="E20:F20"/>
    <mergeCell ref="C49:F49"/>
    <mergeCell ref="C34:F34"/>
    <mergeCell ref="E19:F19"/>
    <mergeCell ref="A32:F32"/>
    <mergeCell ref="C6:F6"/>
    <mergeCell ref="A8:F8"/>
    <mergeCell ref="B60:F60"/>
    <mergeCell ref="B67:F67"/>
    <mergeCell ref="E13:F13"/>
    <mergeCell ref="C33:F33"/>
    <mergeCell ref="B61:F61"/>
    <mergeCell ref="C5:F5"/>
    <mergeCell ref="C42:F42"/>
    <mergeCell ref="A53:F53"/>
    <mergeCell ref="A29:F29"/>
    <mergeCell ref="B57:F57"/>
    <mergeCell ref="A63:F63"/>
    <mergeCell ref="A10:F10"/>
    <mergeCell ref="A28:F28"/>
    <mergeCell ref="C45:F45"/>
    <mergeCell ref="B69:F69"/>
    <mergeCell ref="E15:F15"/>
    <mergeCell ref="C35:F35"/>
    <mergeCell ref="C4:F4"/>
    <mergeCell ref="A31:F31"/>
    <mergeCell ref="C41:F41"/>
    <mergeCell ref="C47:F47"/>
    <mergeCell ref="C44:F44"/>
    <mergeCell ref="B65:F65"/>
    <mergeCell ref="C40:F40"/>
    <mergeCell ref="A51:F51"/>
    <mergeCell ref="B68:F68"/>
    <mergeCell ref="B55:F55"/>
    <mergeCell ref="E16:F16"/>
    <mergeCell ref="B64:F64"/>
    <mergeCell ref="A1:F1"/>
    <mergeCell ref="C43:F43"/>
    <mergeCell ref="C46:F46"/>
    <mergeCell ref="E22:F22"/>
    <mergeCell ref="C11:F11"/>
    <mergeCell ref="E18:F18"/>
    <mergeCell ref="C36:F36"/>
    <mergeCell ref="E21:F21"/>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2026-08-10T12:01:20Z</dcterms:created>
  <dcterms:modified xmlns:dcterms="http://purl.org/dc/terms/" xmlns:xsi="http://www.w3.org/2001/XMLSchema-instance" xsi:type="dcterms:W3CDTF">2026-08-10T12:01:20Z</dcterms:modified>
</cp:coreProperties>
</file>