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heads and hours" sheetId="1" state="visible" r:id="rId1"/>
    <sheet xmlns:r="http://schemas.openxmlformats.org/officeDocument/2006/relationships" name="Cost and price" sheetId="2" state="visible" r:id="rId2"/>
    <sheet xmlns:r="http://schemas.openxmlformats.org/officeDocument/2006/relationships" name="Markup and margin" sheetId="3" state="visible" r:id="rId3"/>
    <sheet xmlns:r="http://schemas.openxmlformats.org/officeDocument/2006/relationships" name="Break even" sheetId="4" state="visible" r:id="rId4"/>
    <sheet xmlns:r="http://schemas.openxmlformats.org/officeDocument/2006/relationships" name="Price change" sheetId="5" state="visible" r:id="rId5"/>
    <sheet xmlns:r="http://schemas.openxmlformats.org/officeDocument/2006/relationships" name="Competitors" sheetId="6" state="visible" r:id="rId6"/>
    <sheet xmlns:r="http://schemas.openxmlformats.org/officeDocument/2006/relationships" name="How to price" sheetId="7" state="visible" r:id="rId7"/>
  </sheets>
  <definedNames>
    <definedName name="_xlnm.Print_Titles" localSheetId="1">'Cost and price'!$18:$18</definedName>
    <definedName name="_xlnm.Print_Titles" localSheetId="5">'Competitors'!$14:$14</definedName>
  </definedNames>
  <calcPr calcId="124519" fullCalcOnLoad="1"/>
</workbook>
</file>

<file path=xl/styles.xml><?xml version="1.0" encoding="utf-8"?>
<styleSheet xmlns="http://schemas.openxmlformats.org/spreadsheetml/2006/main">
  <numFmts count="2">
    <numFmt numFmtId="164" formatCode="&quot;R&quot; #,##0.00"/>
    <numFmt numFmtId="165" formatCode="0.0%"/>
  </numFmts>
  <fonts count="31">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i val="1"/>
      <color rgb="006B6870"/>
      <sz val="8.5"/>
    </font>
    <font>
      <name val="Arial"/>
      <b val="1"/>
      <color rgb="00FFFFFF"/>
      <sz val="10"/>
    </font>
    <font>
      <name val="Arial"/>
      <b val="1"/>
      <color rgb="00FFFFFF"/>
      <sz val="8.5"/>
    </font>
    <font>
      <name val="Arial"/>
      <b val="1"/>
      <color rgb="00222222"/>
      <sz val="9.5"/>
    </font>
    <font>
      <name val="Arial"/>
      <color rgb="000000FF"/>
      <sz val="9.5"/>
    </font>
    <font>
      <name val="Arial"/>
      <color rgb="006B6870"/>
      <sz val="9"/>
    </font>
    <font>
      <name val="Arial"/>
      <b val="1"/>
      <color rgb="00191C4A"/>
      <sz val="10"/>
    </font>
    <font>
      <name val="Arial"/>
      <b val="1"/>
      <color rgb="00191C4A"/>
      <sz val="11"/>
    </font>
    <font>
      <name val="Arial"/>
      <i val="1"/>
      <color rgb="00C4830A"/>
      <sz val="8.5"/>
    </font>
    <font>
      <name val="Arial"/>
      <b val="1"/>
      <color rgb="00222222"/>
      <sz val="10"/>
    </font>
    <font>
      <name val="Arial"/>
      <color rgb="000000FF"/>
      <sz val="10"/>
    </font>
    <font>
      <name val="Arial"/>
      <b val="1"/>
      <color rgb="000000FF"/>
      <sz val="10"/>
    </font>
    <font>
      <name val="Arial"/>
      <b val="1"/>
      <color rgb="0021759B"/>
      <sz val="11"/>
    </font>
    <font>
      <name val="Arial"/>
      <b val="1"/>
      <color rgb="001D9E75"/>
      <sz val="11"/>
    </font>
    <font>
      <name val="Arial"/>
      <b val="1"/>
      <color rgb="00A32D2D"/>
      <sz val="11"/>
    </font>
    <font>
      <name val="Arial"/>
      <b val="1"/>
      <color rgb="001D9E75"/>
      <sz val="10"/>
    </font>
    <font>
      <name val="Arial"/>
      <color rgb="00191C4A"/>
      <sz val="9.5"/>
    </font>
    <font>
      <name val="Arial"/>
      <b val="1"/>
      <color rgb="00191C4A"/>
      <sz val="9.5"/>
    </font>
    <font>
      <name val="Arial"/>
      <color rgb="0021759B"/>
      <sz val="9.5"/>
    </font>
    <font>
      <name val="Arial"/>
      <b val="1"/>
      <color rgb="00C4830A"/>
      <sz val="11"/>
    </font>
    <font>
      <name val="Arial"/>
      <b val="1"/>
      <color rgb="00FFFFFF"/>
      <sz val="9.5"/>
    </font>
    <font>
      <name val="Arial"/>
      <color rgb="00191C4A"/>
      <sz val="10"/>
    </font>
    <font>
      <name val="Arial"/>
      <color rgb="001D9E75"/>
      <sz val="10"/>
    </font>
    <font>
      <name val="Arial"/>
      <color rgb="00A32D2D"/>
      <sz val="10"/>
    </font>
    <font>
      <name val="Arial"/>
      <b val="1"/>
      <color rgb="006B6870"/>
      <sz val="11"/>
    </font>
    <font>
      <name val="Arial"/>
      <b val="1"/>
      <color rgb="00A32D2D"/>
      <sz val="10"/>
    </font>
  </fonts>
  <fills count="7">
    <fill>
      <patternFill/>
    </fill>
    <fill>
      <patternFill patternType="gray125"/>
    </fill>
    <fill>
      <patternFill patternType="solid">
        <fgColor rgb="00191C4A"/>
      </patternFill>
    </fill>
    <fill>
      <patternFill patternType="solid">
        <fgColor rgb="00FFFFFF"/>
      </patternFill>
    </fill>
    <fill>
      <patternFill patternType="solid">
        <fgColor rgb="00E8E9F2"/>
      </patternFill>
    </fill>
    <fill>
      <patternFill patternType="solid">
        <fgColor rgb="00F7F6F2"/>
      </patternFill>
    </fill>
    <fill>
      <patternFill patternType="solid">
        <fgColor rgb="0021759B"/>
      </patternFill>
    </fill>
  </fills>
  <borders count="9">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top style="thin">
        <color rgb="00191C4A"/>
      </top>
      <bottom style="double">
        <color rgb="00191C4A"/>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76">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top" wrapText="1" indent="1"/>
    </xf>
    <xf numFmtId="0" fontId="6" fillId="2" borderId="2" applyAlignment="1" pivotButton="0" quotePrefix="0" xfId="0">
      <alignment vertical="center" indent="1"/>
    </xf>
    <xf numFmtId="0" fontId="0" fillId="2" borderId="2" pivotButton="0" quotePrefix="0" xfId="0"/>
    <xf numFmtId="0" fontId="7" fillId="2" borderId="3" applyAlignment="1" pivotButton="0" quotePrefix="0" xfId="0">
      <alignment horizontal="center" vertical="center" wrapText="1"/>
    </xf>
    <xf numFmtId="0" fontId="8" fillId="0" borderId="3" applyAlignment="1" pivotButton="0" quotePrefix="0" xfId="0">
      <alignment vertical="center" indent="1"/>
    </xf>
    <xf numFmtId="164" fontId="9" fillId="3" borderId="3" applyAlignment="1" pivotButton="0" quotePrefix="0" xfId="0">
      <alignment horizontal="right" vertical="center" indent="1"/>
    </xf>
    <xf numFmtId="0" fontId="10" fillId="0" borderId="3" applyAlignment="1" pivotButton="0" quotePrefix="0" xfId="0">
      <alignment vertical="center" wrapText="1" indent="1"/>
    </xf>
    <xf numFmtId="0" fontId="9" fillId="3" borderId="3" applyAlignment="1" pivotButton="0" quotePrefix="0" xfId="0">
      <alignment horizontal="left" vertical="center" indent="1"/>
    </xf>
    <xf numFmtId="0" fontId="11" fillId="4" borderId="4" applyAlignment="1" pivotButton="0" quotePrefix="0" xfId="0">
      <alignment vertical="center" indent="1"/>
    </xf>
    <xf numFmtId="164" fontId="12" fillId="4" borderId="4" applyAlignment="1" pivotButton="0" quotePrefix="0" xfId="0">
      <alignment horizontal="right" vertical="center" indent="1"/>
    </xf>
    <xf numFmtId="0" fontId="10" fillId="4" borderId="4" applyAlignment="1" pivotButton="0" quotePrefix="0" xfId="0">
      <alignment vertical="center" wrapText="1" indent="1"/>
    </xf>
    <xf numFmtId="0" fontId="13" fillId="0" borderId="0" applyAlignment="1" pivotButton="0" quotePrefix="0" xfId="0">
      <alignment vertical="top" wrapText="1" indent="1"/>
    </xf>
    <xf numFmtId="0" fontId="14" fillId="0" borderId="0" applyAlignment="1" pivotButton="0" quotePrefix="0" xfId="0">
      <alignment vertical="center" wrapText="1" indent="1"/>
    </xf>
    <xf numFmtId="1" fontId="16" fillId="3" borderId="3" applyAlignment="1" pivotButton="0" quotePrefix="0" xfId="0">
      <alignment horizontal="right" vertical="center"/>
    </xf>
    <xf numFmtId="0" fontId="10" fillId="0" borderId="0" applyAlignment="1" pivotButton="0" quotePrefix="0" xfId="0">
      <alignment vertical="center" wrapText="1" indent="1"/>
    </xf>
    <xf numFmtId="4" fontId="16" fillId="3" borderId="3" applyAlignment="1" pivotButton="0" quotePrefix="0" xfId="0">
      <alignment horizontal="right" vertical="center"/>
    </xf>
    <xf numFmtId="4" fontId="12" fillId="5" borderId="3" applyAlignment="1" pivotButton="0" quotePrefix="0" xfId="0">
      <alignment horizontal="right" vertical="center" indent="1"/>
    </xf>
    <xf numFmtId="9" fontId="16" fillId="3" borderId="3" applyAlignment="1" pivotButton="0" quotePrefix="0" xfId="0">
      <alignment horizontal="right" vertical="center"/>
    </xf>
    <xf numFmtId="4" fontId="17" fillId="5" borderId="3" applyAlignment="1" pivotButton="0" quotePrefix="0" xfId="0">
      <alignment horizontal="right" vertical="center" indent="1"/>
    </xf>
    <xf numFmtId="164" fontId="18" fillId="5" borderId="3" applyAlignment="1" pivotButton="0" quotePrefix="0" xfId="0">
      <alignment horizontal="right" vertical="center" indent="1"/>
    </xf>
    <xf numFmtId="164" fontId="19" fillId="5" borderId="3" applyAlignment="1" pivotButton="0" quotePrefix="0" xfId="0">
      <alignment horizontal="right" vertical="center" indent="1"/>
    </xf>
    <xf numFmtId="164" fontId="16" fillId="3" borderId="3" applyAlignment="1" pivotButton="0" quotePrefix="0" xfId="0">
      <alignment horizontal="right" vertical="center"/>
    </xf>
    <xf numFmtId="0" fontId="14" fillId="0" borderId="0" applyAlignment="1" pivotButton="0" quotePrefix="0" xfId="0">
      <alignment vertical="center" indent="1"/>
    </xf>
    <xf numFmtId="0" fontId="11" fillId="3" borderId="3" applyAlignment="1" pivotButton="0" quotePrefix="0" xfId="0">
      <alignment horizontal="center" vertical="center"/>
    </xf>
    <xf numFmtId="9" fontId="11" fillId="3" borderId="3" applyAlignment="1" pivotButton="0" quotePrefix="0" xfId="0">
      <alignment horizontal="center" vertical="center"/>
    </xf>
    <xf numFmtId="164" fontId="11" fillId="5" borderId="3" applyAlignment="1" pivotButton="0" quotePrefix="0" xfId="0">
      <alignment horizontal="right" vertical="center" indent="1"/>
    </xf>
    <xf numFmtId="164" fontId="20" fillId="5" borderId="3" applyAlignment="1" pivotButton="0" quotePrefix="0" xfId="0">
      <alignment horizontal="right" vertical="center" indent="1"/>
    </xf>
    <xf numFmtId="0" fontId="9" fillId="3" borderId="3" applyAlignment="1" pivotButton="0" quotePrefix="0" xfId="0">
      <alignment horizontal="center" vertical="center"/>
    </xf>
    <xf numFmtId="4" fontId="9" fillId="3" borderId="3" applyAlignment="1" pivotButton="0" quotePrefix="0" xfId="0">
      <alignment horizontal="right" vertical="center" indent="1"/>
    </xf>
    <xf numFmtId="164" fontId="21" fillId="5" borderId="3" applyAlignment="1" pivotButton="0" quotePrefix="0" xfId="0">
      <alignment horizontal="right" vertical="center" indent="1"/>
    </xf>
    <xf numFmtId="164" fontId="22" fillId="5" borderId="3" applyAlignment="1" pivotButton="0" quotePrefix="0" xfId="0">
      <alignment horizontal="right" vertical="center" indent="1"/>
    </xf>
    <xf numFmtId="9" fontId="9" fillId="3" borderId="3" applyAlignment="1" pivotButton="0" quotePrefix="0" xfId="0">
      <alignment horizontal="center" vertical="center"/>
    </xf>
    <xf numFmtId="165" fontId="23" fillId="5" borderId="3" applyAlignment="1" pivotButton="0" quotePrefix="0" xfId="0">
      <alignment horizontal="center" vertical="center" indent="1"/>
    </xf>
    <xf numFmtId="0" fontId="22" fillId="5" borderId="3" applyAlignment="1" pivotButton="0" quotePrefix="0" xfId="0">
      <alignment horizontal="center" vertical="center" indent="1"/>
    </xf>
    <xf numFmtId="1" fontId="12" fillId="5" borderId="3" applyAlignment="1" pivotButton="0" quotePrefix="0" xfId="0">
      <alignment horizontal="right" vertical="center" indent="1"/>
    </xf>
    <xf numFmtId="1" fontId="19" fillId="5" borderId="3" applyAlignment="1" pivotButton="0" quotePrefix="0" xfId="0">
      <alignment horizontal="right" vertical="center" indent="1"/>
    </xf>
    <xf numFmtId="1" fontId="24" fillId="5" borderId="3" applyAlignment="1" pivotButton="0" quotePrefix="0" xfId="0">
      <alignment horizontal="right" vertical="center" indent="1"/>
    </xf>
    <xf numFmtId="1" fontId="18" fillId="5" borderId="3" applyAlignment="1" pivotButton="0" quotePrefix="0" xfId="0">
      <alignment horizontal="right" vertical="center" indent="1"/>
    </xf>
    <xf numFmtId="164" fontId="12" fillId="5" borderId="3" applyAlignment="1" pivotButton="0" quotePrefix="0" xfId="0">
      <alignment horizontal="right" vertical="center" indent="1"/>
    </xf>
    <xf numFmtId="165" fontId="17" fillId="5" borderId="3" applyAlignment="1" pivotButton="0" quotePrefix="0" xfId="0">
      <alignment horizontal="right" vertical="center" indent="1"/>
    </xf>
    <xf numFmtId="0" fontId="25" fillId="6" borderId="2" applyAlignment="1" pivotButton="0" quotePrefix="0" xfId="0">
      <alignment vertical="center" indent="1"/>
    </xf>
    <xf numFmtId="0" fontId="0" fillId="6" borderId="2" pivotButton="0" quotePrefix="0" xfId="0"/>
    <xf numFmtId="165" fontId="19" fillId="5" borderId="3" applyAlignment="1" pivotButton="0" quotePrefix="0" xfId="0">
      <alignment horizontal="right" vertical="center" indent="1"/>
    </xf>
    <xf numFmtId="165" fontId="3" fillId="5" borderId="3" applyAlignment="1" pivotButton="0" quotePrefix="0" xfId="0">
      <alignment horizontal="center" vertical="center" indent="1"/>
    </xf>
    <xf numFmtId="164" fontId="26" fillId="5" borderId="3" applyAlignment="1" pivotButton="0" quotePrefix="0" xfId="0">
      <alignment horizontal="right" vertical="center" indent="1"/>
    </xf>
    <xf numFmtId="164" fontId="27" fillId="5" borderId="3" applyAlignment="1" pivotButton="0" quotePrefix="0" xfId="0">
      <alignment horizontal="right" vertical="center" indent="1"/>
    </xf>
    <xf numFmtId="164" fontId="28" fillId="5" borderId="3" applyAlignment="1" pivotButton="0" quotePrefix="0" xfId="0">
      <alignment horizontal="right" vertical="center" indent="1"/>
    </xf>
    <xf numFmtId="4" fontId="19" fillId="5" borderId="3" applyAlignment="1" pivotButton="0" quotePrefix="0" xfId="0">
      <alignment horizontal="right" vertical="center" indent="1"/>
    </xf>
    <xf numFmtId="4" fontId="24" fillId="5" borderId="3" applyAlignment="1" pivotButton="0" quotePrefix="0" xfId="0">
      <alignment horizontal="right" vertical="center" indent="1"/>
    </xf>
    <xf numFmtId="165" fontId="24" fillId="5" borderId="3" applyAlignment="1" pivotButton="0" quotePrefix="0" xfId="0">
      <alignment horizontal="right" vertical="center" indent="1"/>
    </xf>
    <xf numFmtId="165" fontId="16" fillId="3" borderId="3" applyAlignment="1" pivotButton="0" quotePrefix="0" xfId="0">
      <alignment horizontal="right" vertical="center"/>
    </xf>
    <xf numFmtId="164" fontId="29" fillId="5" borderId="3" applyAlignment="1" pivotButton="0" quotePrefix="0" xfId="0">
      <alignment horizontal="right" vertical="center" indent="1"/>
    </xf>
    <xf numFmtId="4" fontId="18" fillId="5" borderId="3" applyAlignment="1" pivotButton="0" quotePrefix="0" xfId="0">
      <alignment horizontal="right" vertical="center" indent="1"/>
    </xf>
    <xf numFmtId="165" fontId="18" fillId="5" borderId="3" applyAlignment="1" pivotButton="0" quotePrefix="0" xfId="0">
      <alignment horizontal="right" vertical="center" indent="1"/>
    </xf>
    <xf numFmtId="0" fontId="11" fillId="5" borderId="3" applyAlignment="1" pivotButton="0" quotePrefix="0" xfId="0">
      <alignment horizontal="left" vertical="center" indent="1"/>
    </xf>
    <xf numFmtId="0" fontId="0" fillId="0" borderId="7" pivotButton="0" quotePrefix="0" xfId="0"/>
    <xf numFmtId="0" fontId="0" fillId="0" borderId="8" pivotButton="0" quotePrefix="0" xfId="0"/>
    <xf numFmtId="165" fontId="11" fillId="3" borderId="3" applyAlignment="1" pivotButton="0" quotePrefix="0" xfId="0">
      <alignment horizontal="center" vertical="center"/>
    </xf>
    <xf numFmtId="165" fontId="20" fillId="5" borderId="3" applyAlignment="1" pivotButton="0" quotePrefix="0" xfId="0">
      <alignment horizontal="center" vertical="center" indent="1"/>
    </xf>
    <xf numFmtId="4" fontId="26" fillId="5" borderId="3" applyAlignment="1" pivotButton="0" quotePrefix="0" xfId="0">
      <alignment horizontal="right" vertical="center" indent="1"/>
    </xf>
    <xf numFmtId="0" fontId="9" fillId="3" borderId="3" applyAlignment="1" pivotButton="0" quotePrefix="0" xfId="0">
      <alignment horizontal="left" vertical="center" wrapText="1" indent="1"/>
    </xf>
    <xf numFmtId="164" fontId="24" fillId="5" borderId="3" applyAlignment="1" pivotButton="0" quotePrefix="0" xfId="0">
      <alignment horizontal="right" vertical="center" indent="1"/>
    </xf>
    <xf numFmtId="164" fontId="17" fillId="5" borderId="3" applyAlignment="1" pivotButton="0" quotePrefix="0" xfId="0">
      <alignment horizontal="right" vertical="center" indent="1"/>
    </xf>
    <xf numFmtId="0" fontId="11" fillId="0" borderId="3" applyAlignment="1" pivotButton="0" quotePrefix="0" xfId="0">
      <alignment vertical="center" wrapText="1" indent="1"/>
    </xf>
    <xf numFmtId="0" fontId="22" fillId="0" borderId="3" applyAlignment="1" pivotButton="0" quotePrefix="0" xfId="0">
      <alignment vertical="center" wrapText="1" indent="1"/>
    </xf>
    <xf numFmtId="164" fontId="28" fillId="5" borderId="3" applyAlignment="1" pivotButton="0" quotePrefix="0" xfId="0">
      <alignment horizontal="center" vertical="center" indent="1"/>
    </xf>
    <xf numFmtId="165" fontId="30" fillId="5" borderId="3" applyAlignment="1" pivotButton="0" quotePrefix="0" xfId="0">
      <alignment horizontal="center" vertical="center" indent="1"/>
    </xf>
    <xf numFmtId="165" fontId="28" fillId="5" borderId="3" applyAlignment="1" pivotButton="0" quotePrefix="0" xfId="0">
      <alignment horizontal="center" vertical="center" indent="1"/>
    </xf>
    <xf numFmtId="0" fontId="10" fillId="0" borderId="0" applyAlignment="1" pivotButton="0" quotePrefix="0" xfId="0">
      <alignment vertical="center" indent="1"/>
    </xf>
  </cellXfs>
  <cellStyles count="1">
    <cellStyle name="Normal" xfId="0" builtinId="0" hidden="0"/>
  </cellStyles>
  <dxfs count="6">
    <dxf>
      <font>
        <name val="Arial"/>
        <b val="1"/>
        <color rgb="00A32D2D"/>
        <sz val="9.5"/>
      </font>
    </dxf>
    <dxf>
      <font>
        <name val="Arial"/>
        <b val="1"/>
        <color rgb="00C4830A"/>
        <sz val="9.5"/>
      </font>
    </dxf>
    <dxf>
      <font>
        <name val="Arial"/>
        <b val="1"/>
        <color rgb="001D9E75"/>
        <sz val="9.5"/>
      </font>
    </dxf>
    <dxf>
      <font>
        <name val="Arial"/>
        <b val="1"/>
        <color rgb="001D9E75"/>
        <sz val="10"/>
      </font>
    </dxf>
    <dxf>
      <font>
        <name val="Arial"/>
        <b val="1"/>
        <color rgb="00191C4A"/>
        <sz val="9.5"/>
      </font>
    </dxf>
    <dxf>
      <font>
        <name val="Arial"/>
        <b val="1"/>
        <color rgb="00A32D2D"/>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C51"/>
  <sheetViews>
    <sheetView showGridLines="0" workbookViewId="0">
      <pane ySplit="10" topLeftCell="A11" activePane="bottomLeft" state="frozen"/>
      <selection pane="bottomLeft" activeCell="A1" sqref="A1"/>
    </sheetView>
  </sheetViews>
  <sheetFormatPr baseColWidth="8" defaultRowHeight="15"/>
  <cols>
    <col width="46" customWidth="1" min="1" max="1"/>
    <col width="20" customWidth="1" min="2" max="2"/>
    <col width="74" customWidth="1" min="3" max="3"/>
  </cols>
  <sheetData>
    <row r="1" ht="26" customHeight="1">
      <c r="A1" s="1" t="inlineStr">
        <is>
          <t>OVERHEADS AND THE BILLABLE HOUR</t>
        </is>
      </c>
    </row>
    <row r="2" ht="14" customHeight="1">
      <c r="A2" s="2" t="inlineStr">
        <is>
          <t>What it costs to keep the doors open every month, and how many hours or units you actually have to recover it from</t>
        </is>
      </c>
    </row>
    <row r="3" ht="4" customHeight="1">
      <c r="A3" s="3" t="n"/>
      <c r="B3" s="3" t="n"/>
      <c r="C3" s="3" t="n"/>
    </row>
    <row r="4" ht="15" customHeight="1">
      <c r="A4" s="4" t="inlineStr">
        <is>
          <t>[YOUR COMPANY NAME]</t>
        </is>
      </c>
      <c r="B4" s="5" t="inlineStr">
        <is>
          <t>[ Insert your logo in the space above ]</t>
        </is>
      </c>
    </row>
    <row r="5" ht="15" customHeight="1">
      <c r="A5" s="6" t="inlineStr">
        <is>
          <t>Reg No: [XXXX/XXXXXX/XX]</t>
        </is>
      </c>
      <c r="B5" s="5" t="inlineStr">
        <is>
          <t>VAT No: [4XXXXXXXXX] (if VAT registered)</t>
        </is>
      </c>
    </row>
    <row r="6" ht="15" customHeight="1">
      <c r="A6" s="6" t="inlineStr">
        <is>
          <t>[email@yourbusiness.co.za]</t>
        </is>
      </c>
      <c r="B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an overhead is a cost you carry whether or not you sell anything this month. Rent does not go away because it was a quiet week. Every price you charge has to carry a share of this list, on top of the direct cost of doing the work.</t>
        </is>
      </c>
    </row>
    <row r="11" ht="22" customHeight="1">
      <c r="A11" s="8" t="inlineStr">
        <is>
          <t>YOUR MONTHLY OVERHEADS</t>
        </is>
      </c>
      <c r="B11" s="9" t="n"/>
      <c r="C11" s="9" t="n"/>
    </row>
    <row r="12" ht="26" customHeight="1">
      <c r="A12" s="10" t="inlineStr">
        <is>
          <t>OVERHEAD LINE</t>
        </is>
      </c>
      <c r="B12" s="10" t="inlineStr">
        <is>
          <t>AMOUNT PER MONTH</t>
        </is>
      </c>
      <c r="C12" s="10" t="inlineStr">
        <is>
          <t>WHAT BELONGS HERE</t>
        </is>
      </c>
    </row>
    <row r="13" ht="28" customHeight="1">
      <c r="A13" s="11" t="inlineStr">
        <is>
          <t>Rent</t>
        </is>
      </c>
      <c r="B13" s="12" t="n"/>
      <c r="C13" s="13" t="inlineStr">
        <is>
          <t>Premises, workshop, salon chair rental, storage or a container. If you work from home, put in a fair share of the rent or bond and the rates.</t>
        </is>
      </c>
    </row>
    <row r="14" ht="28" customHeight="1">
      <c r="A14" s="11" t="inlineStr">
        <is>
          <t>Salaries and wages not charged to a job</t>
        </is>
      </c>
      <c r="B14" s="12" t="n"/>
      <c r="C14" s="13" t="inlineStr">
        <is>
          <t>The people whose time you cannot bill to a customer: an administrator, a receptionist, a driver, and your own time when you are running the business rather than doing the work.</t>
        </is>
      </c>
    </row>
    <row r="15" ht="28" customHeight="1">
      <c r="A15" s="11" t="inlineStr">
        <is>
          <t>Insurance</t>
        </is>
      </c>
      <c r="B15" s="12" t="n"/>
      <c r="C15" s="13" t="inlineStr">
        <is>
          <t>Public liability, goods in transit, contents, vehicle and any professional indemnity cover.</t>
        </is>
      </c>
    </row>
    <row r="16" ht="28" customHeight="1">
      <c r="A16" s="11" t="inlineStr">
        <is>
          <t>Data and airtime</t>
        </is>
      </c>
      <c r="B16" s="12" t="n"/>
      <c r="C16" s="13" t="inlineStr">
        <is>
          <t>Mobile data, fibre or LTE, and airtime. Real money in South Africa and almost always left out of a price.</t>
        </is>
      </c>
    </row>
    <row r="17" ht="28" customHeight="1">
      <c r="A17" s="11" t="inlineStr">
        <is>
          <t>Accounting and bookkeeping</t>
        </is>
      </c>
      <c r="B17" s="12" t="n"/>
      <c r="C17" s="13" t="inlineStr">
        <is>
          <t>Your bookkeeper, your annual financial statements, the CIPC annual return and any tax work.</t>
        </is>
      </c>
    </row>
    <row r="18" ht="28" customHeight="1">
      <c r="A18" s="11" t="inlineStr">
        <is>
          <t>Software subscriptions</t>
        </is>
      </c>
      <c r="B18" s="12" t="n"/>
      <c r="C18" s="13" t="inlineStr">
        <is>
          <t>Accounting software, a booking system, a point of sale licence, cloud storage and design tools. Monthly, so it belongs here.</t>
        </is>
      </c>
    </row>
    <row r="19" ht="28" customHeight="1">
      <c r="A19" s="11" t="inlineStr">
        <is>
          <t>Transport and fuel not charged to a job</t>
        </is>
      </c>
      <c r="B19" s="12" t="n"/>
      <c r="C19" s="13" t="inlineStr">
        <is>
          <t>Running around: the bank, the supplier, quoting. Fuel burnt on a specific job is a direct cost and belongs on the Cost and price sheet instead.</t>
        </is>
      </c>
    </row>
    <row r="20" ht="28" customHeight="1">
      <c r="A20" s="11" t="inlineStr">
        <is>
          <t>Security</t>
        </is>
      </c>
      <c r="B20" s="12" t="n"/>
      <c r="C20" s="13" t="inlineStr">
        <is>
          <t>Armed response, alarm monitoring, a guard, gates and cameras.</t>
        </is>
      </c>
    </row>
    <row r="21" ht="28" customHeight="1">
      <c r="A21" s="11" t="inlineStr">
        <is>
          <t>Repairs and maintenance</t>
        </is>
      </c>
      <c r="B21" s="12" t="n"/>
      <c r="C21" s="13" t="inlineStr">
        <is>
          <t>Keeping equipment and premises working. Average the year and divide by twelve rather than putting in a big number in the month it happened.</t>
        </is>
      </c>
    </row>
    <row r="22" ht="28" customHeight="1">
      <c r="A22" s="11" t="inlineStr">
        <is>
          <t>Electricity and water</t>
        </is>
      </c>
      <c r="B22" s="12" t="n"/>
      <c r="C22" s="13" t="inlineStr">
        <is>
          <t>Your own meter, or your share of the landlord's account.</t>
        </is>
      </c>
    </row>
    <row r="23" ht="28" customHeight="1">
      <c r="A23" s="11" t="inlineStr">
        <is>
          <t>Bank charges and card machine fees</t>
        </is>
      </c>
      <c r="B23" s="12" t="n"/>
      <c r="C23" s="13" t="inlineStr">
        <is>
          <t>Monthly account fees plus the percentage the card machine takes. Card fees on a busy month are larger than most owners think.</t>
        </is>
      </c>
    </row>
    <row r="24" ht="28" customHeight="1">
      <c r="A24" s="11" t="inlineStr">
        <is>
          <t>Marketing and advertising</t>
        </is>
      </c>
      <c r="B24" s="12" t="n"/>
      <c r="C24" s="13" t="inlineStr">
        <is>
          <t>Printing, boosted posts, signage and anything you spend to be found.</t>
        </is>
      </c>
    </row>
    <row r="25" ht="28" customHeight="1">
      <c r="A25" s="11" t="inlineStr">
        <is>
          <t>Licences and permits</t>
        </is>
      </c>
      <c r="B25" s="12" t="n"/>
      <c r="C25" s="13" t="inlineStr">
        <is>
          <t>Trading licence, health certificate, industry registration and annual fees, divided by twelve.</t>
        </is>
      </c>
    </row>
    <row r="26" ht="18" customHeight="1">
      <c r="A26" s="14" t="n"/>
      <c r="B26" s="12" t="n"/>
      <c r="C26" s="13" t="inlineStr">
        <is>
          <t>Type your own overhead line on the left and the amount next to it.</t>
        </is>
      </c>
    </row>
    <row r="27" ht="18" customHeight="1">
      <c r="A27" s="14" t="n"/>
      <c r="B27" s="12" t="n"/>
      <c r="C27" s="13" t="inlineStr">
        <is>
          <t>Type your own overhead line on the left and the amount next to it.</t>
        </is>
      </c>
    </row>
    <row r="28" ht="18" customHeight="1">
      <c r="A28" s="14" t="n"/>
      <c r="B28" s="12" t="n"/>
      <c r="C28" s="13" t="inlineStr">
        <is>
          <t>Type your own overhead line on the left and the amount next to it.</t>
        </is>
      </c>
    </row>
    <row r="29" ht="18" customHeight="1">
      <c r="A29" s="14" t="n"/>
      <c r="B29" s="12" t="n"/>
      <c r="C29" s="13" t="inlineStr">
        <is>
          <t>Type your own overhead line on the left and the amount next to it.</t>
        </is>
      </c>
    </row>
    <row r="30" ht="22" customHeight="1">
      <c r="A30" s="15" t="inlineStr">
        <is>
          <t>TOTAL MONTHLY OVERHEADS</t>
        </is>
      </c>
      <c r="B30" s="16">
        <f>SUM(B13:B29)</f>
        <v/>
      </c>
      <c r="C30" s="17" t="inlineStr">
        <is>
          <t>This is what the business costs before you have done a single hour of work.</t>
        </is>
      </c>
    </row>
    <row r="32" ht="22" customHeight="1">
      <c r="A32" s="8" t="inlineStr">
        <is>
          <t>BILLABLE HOURS ARE NOT WORKING HOURS</t>
        </is>
      </c>
      <c r="B32" s="9" t="n"/>
      <c r="C32" s="9" t="n"/>
    </row>
    <row r="33" ht="52" customHeight="1">
      <c r="A33" s="18" t="inlineStr">
        <is>
          <t>Important: this is where service businesses undercharge catastrophically. You are at work for 160 hours a month, so you divide your overheads by 160 and think that is your hourly overhead. It is not. You cannot invoice the hours you spend quoting, travelling, buying materials, chasing payment, fixing your own equipment and doing the books. Only the hours a customer pays for carry the overheads.</t>
        </is>
      </c>
    </row>
    <row r="34" ht="22" customHeight="1">
      <c r="A34" s="19" t="inlineStr">
        <is>
          <t>How many people do work you can charge for</t>
        </is>
      </c>
      <c r="B34" s="20" t="n">
        <v>1</v>
      </c>
      <c r="C34" s="21" t="inlineStr">
        <is>
          <t>Count yourself if you do the work. Do not count an administrator whose time you never invoice, because their salary is already an overhead above.</t>
        </is>
      </c>
    </row>
    <row r="35" ht="26" customHeight="1">
      <c r="A35" s="19" t="inlineStr">
        <is>
          <t>Working hours per person per month</t>
        </is>
      </c>
      <c r="B35" s="22" t="n">
        <v>160</v>
      </c>
      <c r="C35" s="21" t="inlineStr">
        <is>
          <t>The BCEA allows a maximum of 45 ordinary hours a week, which is roughly 195 hours a month. After annual leave, public holidays and sick leave, 160 is a realistic figure to plan on.</t>
        </is>
      </c>
    </row>
    <row r="36" ht="22" customHeight="1">
      <c r="A36" s="19" t="inlineStr">
        <is>
          <t>Total working hours per month</t>
        </is>
      </c>
      <c r="B36" s="23">
        <f>N(B34)*N(B35)</f>
        <v/>
      </c>
      <c r="C36" s="21" t="inlineStr">
        <is>
          <t>People multiplied by hours. This is the time you are at work.</t>
        </is>
      </c>
    </row>
    <row r="37" ht="26" customHeight="1">
      <c r="A37" s="19" t="inlineStr">
        <is>
          <t>Utilisation percentage</t>
        </is>
      </c>
      <c r="B37" s="24" t="n">
        <v>0.6</v>
      </c>
      <c r="C37" s="21" t="inlineStr">
        <is>
          <t>The share of your working hours that a customer actually pays for. Very few small service businesses beat 70%. If you have never measured it, start at 60% and check it against a month of timesheets.</t>
        </is>
      </c>
    </row>
    <row r="38" ht="22" customHeight="1">
      <c r="A38" s="19" t="inlineStr">
        <is>
          <t>Billable hours per month</t>
        </is>
      </c>
      <c r="B38" s="25">
        <f>N(B36)*N(B37)</f>
        <v/>
      </c>
      <c r="C38" s="21" t="inlineStr">
        <is>
          <t>Working hours multiplied by the utilisation percentage. These are the only hours that can carry your overheads.</t>
        </is>
      </c>
    </row>
    <row r="39" ht="26" customHeight="1">
      <c r="A39" s="19" t="inlineStr">
        <is>
          <t>Overhead per billable hour</t>
        </is>
      </c>
      <c r="B39" s="26">
        <f>IF(N(B38)=0,"",B30/B38)</f>
        <v/>
      </c>
      <c r="C39" s="21" t="inlineStr">
        <is>
          <t>Total overheads divided by billable hours. Every hour you invoice has to recover this much before you have earned anything at all.</t>
        </is>
      </c>
    </row>
    <row r="40" ht="30" customHeight="1">
      <c r="A40" s="19" t="inlineStr">
        <is>
          <t>What you would have charged using working hours</t>
        </is>
      </c>
      <c r="B40" s="27">
        <f>IF(N(B36)=0,"",B30/B36)</f>
        <v/>
      </c>
      <c r="C40" s="21" t="inlineStr">
        <is>
          <t>The wrong number, shown so you can see the size of the mistake. Compare it with the line above. That gap, multiplied by every hour you invoice this year, is money you never charged for.</t>
        </is>
      </c>
    </row>
    <row r="41" ht="26" customHeight="1">
      <c r="A41" s="19" t="inlineStr">
        <is>
          <t>Overheads you would fail to recover in a year</t>
        </is>
      </c>
      <c r="B41" s="27">
        <f>IF(N(B38)=0,"",(B39-B40)*B38*12)</f>
        <v/>
      </c>
      <c r="C41" s="21" t="inlineStr">
        <is>
          <t>The gap above, multiplied by your billable hours, multiplied by twelve months. This is what pricing off working hours costs you in a year.</t>
        </is>
      </c>
    </row>
    <row r="43" ht="22" customHeight="1">
      <c r="A43" s="8" t="inlineStr">
        <is>
          <t>IF YOU SELL PRODUCTS RATHER THAN HOURS</t>
        </is>
      </c>
      <c r="B43" s="9" t="n"/>
      <c r="C43" s="9" t="n"/>
    </row>
    <row r="44" ht="29" customHeight="1">
      <c r="A44" s="7" t="inlineStr">
        <is>
          <t>Note: a shop, a bakery or a workshop that sells units rather than time recovers its overheads per unit instead. Fill in the line below and use the per unit basis on the Cost and price sheet.</t>
        </is>
      </c>
    </row>
    <row r="45" ht="22" customHeight="1">
      <c r="A45" s="19" t="inlineStr">
        <is>
          <t>Units you make or sell in an average month</t>
        </is>
      </c>
      <c r="B45" s="22" t="n"/>
      <c r="C45" s="21" t="inlineStr">
        <is>
          <t>Be honest and use a normal month, not your best month. Overstating this is the second most common way a price ends up too low.</t>
        </is>
      </c>
    </row>
    <row r="46" ht="22" customHeight="1">
      <c r="A46" s="19" t="inlineStr">
        <is>
          <t>Overhead per unit</t>
        </is>
      </c>
      <c r="B46" s="26">
        <f>IF(N(B45)=0,"",B30/B45)</f>
        <v/>
      </c>
      <c r="C46" s="21" t="inlineStr">
        <is>
          <t>Total overheads divided by the units. Every unit has to carry this much on top of what it cost you to make.</t>
        </is>
      </c>
    </row>
    <row r="48" ht="22" customHeight="1">
      <c r="A48" s="8" t="inlineStr">
        <is>
          <t>COSTING LABOUR</t>
        </is>
      </c>
      <c r="B48" s="9" t="n"/>
      <c r="C48" s="9" t="n"/>
    </row>
    <row r="49" ht="34" customHeight="1">
      <c r="A49" s="19" t="inlineStr">
        <is>
          <t>National minimum wage per ordinary hour</t>
        </is>
      </c>
      <c r="B49" s="28" t="n">
        <v>30.23</v>
      </c>
      <c r="C49" s="21" t="inlineStr">
        <is>
          <t>R 30.23 per ordinary hour from 1 March 2026, up from R 28.79. It applies to domestic workers and farm workers as well. A separate lower rate of R 16.62 applies to the Expanded Public Works Programme, and learners on registered learnerships get the Schedule 2 allowances instead.</t>
        </is>
      </c>
    </row>
    <row r="50" ht="52" customHeight="1">
      <c r="A50" s="7" t="inlineStr">
        <is>
          <t>Note: the minimum wage is a floor for what you pay, not a costing rate. The real cost of an employee is the wage plus 1% employer UIF (capped, because UIF stops at earnings of R 17 712 a month), plus 1% skills development levy if your total payroll passes R 500 000 a year, plus leave you pay for and do not sell, plus training and tools. Cost labour at what it costs you, not at what lands in the person's bank account.</t>
        </is>
      </c>
    </row>
    <row r="51" ht="29" customHeight="1">
      <c r="A51" s="7" t="inlineStr">
        <is>
          <t>Note: rates, thresholds and fees quoted in this template were correct on 09 August 2026. Confirm the current figures on sars.gov.za, cipc.co.za or labour.gov.za before you rely on them.</t>
        </is>
      </c>
    </row>
  </sheetData>
  <mergeCells count="26">
    <mergeCell ref="C39"/>
    <mergeCell ref="C38"/>
    <mergeCell ref="A50:C50"/>
    <mergeCell ref="C37"/>
    <mergeCell ref="A2:C2"/>
    <mergeCell ref="A33:C33"/>
    <mergeCell ref="C49"/>
    <mergeCell ref="C34"/>
    <mergeCell ref="A32:C32"/>
    <mergeCell ref="A8:C8"/>
    <mergeCell ref="A43:C43"/>
    <mergeCell ref="C45"/>
    <mergeCell ref="C35"/>
    <mergeCell ref="A44:C44"/>
    <mergeCell ref="A9:C9"/>
    <mergeCell ref="A48:C48"/>
    <mergeCell ref="C41"/>
    <mergeCell ref="A51:C51"/>
    <mergeCell ref="B6:C6"/>
    <mergeCell ref="C40"/>
    <mergeCell ref="A11:C11"/>
    <mergeCell ref="A1:C1"/>
    <mergeCell ref="B5:C5"/>
    <mergeCell ref="C46"/>
    <mergeCell ref="C36"/>
    <mergeCell ref="B4:C4"/>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S55"/>
  <sheetViews>
    <sheetView showGridLines="0" workbookViewId="0">
      <pane ySplit="18" topLeftCell="A19" activePane="bottomLeft" state="frozen"/>
      <selection pane="bottomLeft" activeCell="A1" sqref="A1"/>
    </sheetView>
  </sheetViews>
  <sheetFormatPr baseColWidth="8" defaultRowHeight="15"/>
  <cols>
    <col width="26" customWidth="1" min="1" max="1"/>
    <col width="13" customWidth="1" min="2" max="2"/>
    <col width="10" customWidth="1" min="3" max="3"/>
    <col width="13" customWidth="1" min="4" max="4"/>
    <col width="13" customWidth="1" min="5" max="5"/>
    <col width="13" customWidth="1" min="6" max="6"/>
    <col width="13" customWidth="1" min="7" max="7"/>
    <col width="14" customWidth="1" min="8" max="8"/>
    <col width="12" customWidth="1" min="9" max="9"/>
    <col width="13" customWidth="1" min="10" max="10"/>
    <col width="14" customWidth="1" min="11" max="11"/>
    <col width="11" customWidth="1" min="12" max="12"/>
    <col width="14" customWidth="1" min="13" max="13"/>
    <col width="12" customWidth="1" min="14" max="14"/>
    <col width="14" customWidth="1" min="15" max="15"/>
    <col width="13" customWidth="1" min="16" max="16"/>
    <col width="15" customWidth="1" min="17" max="17"/>
    <col width="13" customWidth="1" min="18" max="18"/>
    <col width="19" customWidth="1" min="19" max="19"/>
  </cols>
  <sheetData>
    <row r="1" ht="26" customHeight="1">
      <c r="A1" s="1" t="inlineStr">
        <is>
          <t>COST BUILD UP AND PRICE</t>
        </is>
      </c>
    </row>
    <row r="2" ht="14" customHeight="1">
      <c r="A2" s="2" t="inlineStr">
        <is>
          <t>What one unit really costs you, and the price a target margin actually requires</t>
        </is>
      </c>
    </row>
    <row r="3" ht="4" customHeight="1">
      <c r="A3" s="3" t="n"/>
      <c r="B3" s="3" t="n"/>
      <c r="C3" s="3" t="n"/>
      <c r="D3" s="3" t="n"/>
      <c r="E3" s="3" t="n"/>
      <c r="F3" s="3" t="n"/>
      <c r="G3" s="3" t="n"/>
      <c r="H3" s="3" t="n"/>
      <c r="I3" s="3" t="n"/>
      <c r="J3" s="3" t="n"/>
      <c r="K3" s="3" t="n"/>
      <c r="L3" s="3" t="n"/>
      <c r="M3" s="3" t="n"/>
      <c r="N3" s="3" t="n"/>
      <c r="O3" s="3" t="n"/>
      <c r="P3" s="3" t="n"/>
      <c r="Q3" s="3" t="n"/>
      <c r="R3" s="3" t="n"/>
      <c r="S3" s="3" t="n"/>
    </row>
    <row r="4" ht="15" customHeight="1">
      <c r="A4" s="4" t="inlineStr">
        <is>
          <t>[YOUR COMPANY NAME]</t>
        </is>
      </c>
      <c r="M4" s="5" t="inlineStr">
        <is>
          <t>[ Insert your logo in the space above ]</t>
        </is>
      </c>
    </row>
    <row r="5" ht="15" customHeight="1">
      <c r="A5" s="6" t="inlineStr">
        <is>
          <t>Reg No: [XXXX/XXXXXX/XX]</t>
        </is>
      </c>
      <c r="M5" s="5" t="inlineStr">
        <is>
          <t>VAT No: [4XXXXXXXXX] (if VAT registered)</t>
        </is>
      </c>
    </row>
    <row r="6" ht="15" customHeight="1">
      <c r="A6" s="6" t="inlineStr">
        <is>
          <t>[email@yourbusiness.co.za]</t>
        </is>
      </c>
      <c r="M6" s="5" t="inlineStr">
        <is>
          <t>[+27 XX XXX XXXX]</t>
        </is>
      </c>
    </row>
    <row r="8" ht="22" customHeight="1">
      <c r="A8" s="8" t="inlineStr">
        <is>
          <t>SET THIS UP FIRST</t>
        </is>
      </c>
      <c r="B8" s="9" t="n"/>
      <c r="C8" s="9" t="n"/>
      <c r="D8" s="9" t="n"/>
      <c r="E8" s="9" t="n"/>
      <c r="F8" s="9" t="n"/>
      <c r="G8" s="9" t="n"/>
      <c r="H8" s="9" t="n"/>
      <c r="I8" s="9" t="n"/>
      <c r="J8" s="9" t="n"/>
      <c r="K8" s="9" t="n"/>
      <c r="L8" s="9" t="n"/>
      <c r="M8" s="9" t="n"/>
      <c r="N8" s="9" t="n"/>
      <c r="O8" s="9" t="n"/>
      <c r="P8" s="9" t="n"/>
      <c r="Q8" s="9" t="n"/>
      <c r="R8" s="9" t="n"/>
      <c r="S8" s="9" t="n"/>
    </row>
    <row r="9" ht="20" customHeight="1">
      <c r="A9" s="29" t="inlineStr">
        <is>
          <t>Are you registered for VAT with SARS?</t>
        </is>
      </c>
      <c r="D9" s="30" t="inlineStr">
        <is>
          <t>Yes</t>
        </is>
      </c>
      <c r="E9" s="21" t="inlineStr">
        <is>
          <t>If you answer No, the VAT column stays at zero and the price including VAT is the same as the price excluding VAT.</t>
        </is>
      </c>
    </row>
    <row r="10" ht="20" customHeight="1">
      <c r="A10" s="29" t="inlineStr">
        <is>
          <t>VAT rate</t>
        </is>
      </c>
      <c r="D10" s="31" t="n">
        <v>0.15</v>
      </c>
      <c r="E10" s="21" t="inlineStr">
        <is>
          <t>15%, and it has been 15% since 1 April 2018. Change it here if the rate changes and the whole workbook follows.</t>
        </is>
      </c>
    </row>
    <row r="11" ht="20" customHeight="1">
      <c r="A11" s="29" t="inlineStr">
        <is>
          <t>National minimum wage per ordinary hour</t>
        </is>
      </c>
      <c r="D11" s="32">
        <f>'Overheads and hours'!B49</f>
        <v/>
      </c>
      <c r="E11" s="21" t="inlineStr">
        <is>
          <t>Taken from the Overheads and hours sheet. Any labour rate below it turns red in the table, because you may not pay less than this.</t>
        </is>
      </c>
    </row>
    <row r="12" ht="20" customHeight="1">
      <c r="A12" s="29" t="inlineStr">
        <is>
          <t>Overhead per billable hour</t>
        </is>
      </c>
      <c r="D12" s="33">
        <f>'Overheads and hours'!B39</f>
        <v/>
      </c>
      <c r="E12" s="21" t="inlineStr">
        <is>
          <t>Worked out on the Overheads and hours sheet. Used where the overhead basis below is set to Per hour.</t>
        </is>
      </c>
    </row>
    <row r="13" ht="20" customHeight="1">
      <c r="A13" s="29" t="inlineStr">
        <is>
          <t>Overhead per unit</t>
        </is>
      </c>
      <c r="D13" s="33">
        <f>'Overheads and hours'!B46</f>
        <v/>
      </c>
      <c r="E13" s="21" t="inlineStr">
        <is>
          <t>Also from the Overheads and hours sheet. Used where the overhead basis is set to Per unit.</t>
        </is>
      </c>
    </row>
    <row r="15" ht="17.5" customHeight="1">
      <c r="A15" s="7" t="inlineStr">
        <is>
          <t>Note: How to use this sheet: type only in the white cells, which show in blue text. The shaded cells work themselves out, so leave them alone. Notes in grey italic are guidance and can be deleted before you send the document.</t>
        </is>
      </c>
    </row>
    <row r="16" ht="29" customHeight="1">
      <c r="A16" s="7" t="inlineStr">
        <is>
          <t>Note: a direct cost is a cost that only exists because you did this job or made this unit. Materials, the hours of the person doing the work, delivery for that job and a subcontractor are all direct. Rent and insurance are not, which is why they sit on the other sheet and come back here as an overhead per hour or per unit.</t>
        </is>
      </c>
    </row>
    <row r="18" ht="46" customHeight="1">
      <c r="A18" s="10" t="inlineStr">
        <is>
          <t>ITEM OR SERVICE</t>
        </is>
      </c>
      <c r="B18" s="10" t="inlineStr">
        <is>
          <t>HOW YOU SELL IT</t>
        </is>
      </c>
      <c r="C18" s="10" t="inlineStr">
        <is>
          <t>HOURS PER UNIT</t>
        </is>
      </c>
      <c r="D18" s="10" t="inlineStr">
        <is>
          <t>LABOUR RATE PER HOUR</t>
        </is>
      </c>
      <c r="E18" s="10" t="inlineStr">
        <is>
          <t>DIRECT LABOUR PER UNIT</t>
        </is>
      </c>
      <c r="F18" s="10" t="inlineStr">
        <is>
          <t>DIRECT MATERIALS PER UNIT</t>
        </is>
      </c>
      <c r="G18" s="10" t="inlineStr">
        <is>
          <t>OTHER DIRECT COSTS PER UNIT</t>
        </is>
      </c>
      <c r="H18" s="10" t="inlineStr">
        <is>
          <t>DIRECT COST PER UNIT</t>
        </is>
      </c>
      <c r="I18" s="10" t="inlineStr">
        <is>
          <t>OVERHEAD BASIS</t>
        </is>
      </c>
      <c r="J18" s="10" t="inlineStr">
        <is>
          <t>OVERHEAD PER UNIT</t>
        </is>
      </c>
      <c r="K18" s="10" t="inlineStr">
        <is>
          <t>TOTAL COST PER UNIT</t>
        </is>
      </c>
      <c r="L18" s="10" t="inlineStr">
        <is>
          <t>TARGET MARGIN</t>
        </is>
      </c>
      <c r="M18" s="10" t="inlineStr">
        <is>
          <t>PRICE EXCLUDING VAT</t>
        </is>
      </c>
      <c r="N18" s="10" t="inlineStr">
        <is>
          <t>VAT</t>
        </is>
      </c>
      <c r="O18" s="10" t="inlineStr">
        <is>
          <t>PRICE INCLUDING VAT</t>
        </is>
      </c>
      <c r="P18" s="10" t="inlineStr">
        <is>
          <t>MARKUP THIS MARGIN IMPLIES</t>
        </is>
      </c>
      <c r="Q18" s="10" t="inlineStr">
        <is>
          <t>PRICE YOU CHARGE NOW INCLUDING VAT</t>
        </is>
      </c>
      <c r="R18" s="10" t="inlineStr">
        <is>
          <t>MARGIN YOU ACTUALLY GET</t>
        </is>
      </c>
      <c r="S18" s="10" t="inlineStr">
        <is>
          <t>ARE YOU CHARGING ENOUGH</t>
        </is>
      </c>
    </row>
    <row r="19" ht="18" customHeight="1">
      <c r="A19" s="14" t="n"/>
      <c r="B19" s="34" t="n"/>
      <c r="C19" s="35" t="n"/>
      <c r="D19" s="12" t="n"/>
      <c r="E19" s="36">
        <f>IF(A19="","",N(C19)*N(D19))</f>
        <v/>
      </c>
      <c r="F19" s="12" t="n"/>
      <c r="G19" s="12" t="n"/>
      <c r="H19" s="37">
        <f>IF(A19="","",N(E19)+N(F19)+N(G19))</f>
        <v/>
      </c>
      <c r="I19" s="34" t="n"/>
      <c r="J19" s="36">
        <f>IF(A19="","",IF(I19="Per unit",N(INDEX(D:D,13)),N(C19)*N(INDEX(D:D,12))))</f>
        <v/>
      </c>
      <c r="K19" s="37">
        <f>IF(A19="","",N(H19)+N(J19))</f>
        <v/>
      </c>
      <c r="L19" s="38" t="n"/>
      <c r="M19" s="37">
        <f>IF(OR(A19="",N(K19)=0,L19="",N(L19)&gt;=1),"",K19/(1-L19))</f>
        <v/>
      </c>
      <c r="N19" s="36">
        <f>IF(M19="","",IF(INDEX(D:D,9)="No",0,ROUND(M19*N(INDEX(D:D,10)),2)))</f>
        <v/>
      </c>
      <c r="O19" s="37">
        <f>IF(M19="","",M19+N19)</f>
        <v/>
      </c>
      <c r="P19" s="39">
        <f>IF(OR(M19="",N(K19)=0),"",(M19-K19)/K19)</f>
        <v/>
      </c>
      <c r="Q19" s="12" t="n"/>
      <c r="R19" s="39">
        <f>IF(OR(A19="",N(Q19)=0,K19=""),"",(IF(INDEX(D:D,9)="No",Q19,Q19/(1+N(INDEX(D:D,10))))-K19)/IF(INDEX(D:D,9)="No",Q19,Q19/(1+N(INDEX(D:D,10)))))</f>
        <v/>
      </c>
      <c r="S19" s="40">
        <f>IF(OR(A19="",R19=""),"",IF(R19&lt;0,"Selling below cost",IF(OR(L19="",R19&lt;N(L19)),"Below your target","At or above target")))</f>
        <v/>
      </c>
    </row>
    <row r="20" ht="18" customHeight="1">
      <c r="A20" s="14" t="n"/>
      <c r="B20" s="34" t="n"/>
      <c r="C20" s="35" t="n"/>
      <c r="D20" s="12" t="n"/>
      <c r="E20" s="36">
        <f>IF(A20="","",N(C20)*N(D20))</f>
        <v/>
      </c>
      <c r="F20" s="12" t="n"/>
      <c r="G20" s="12" t="n"/>
      <c r="H20" s="37">
        <f>IF(A20="","",N(E20)+N(F20)+N(G20))</f>
        <v/>
      </c>
      <c r="I20" s="34" t="n"/>
      <c r="J20" s="36">
        <f>IF(A20="","",IF(I20="Per unit",N(INDEX(D:D,13)),N(C20)*N(INDEX(D:D,12))))</f>
        <v/>
      </c>
      <c r="K20" s="37">
        <f>IF(A20="","",N(H20)+N(J20))</f>
        <v/>
      </c>
      <c r="L20" s="38" t="n"/>
      <c r="M20" s="37">
        <f>IF(OR(A20="",N(K20)=0,L20="",N(L20)&gt;=1),"",K20/(1-L20))</f>
        <v/>
      </c>
      <c r="N20" s="36">
        <f>IF(M20="","",IF(INDEX(D:D,9)="No",0,ROUND(M20*N(INDEX(D:D,10)),2)))</f>
        <v/>
      </c>
      <c r="O20" s="37">
        <f>IF(M20="","",M20+N20)</f>
        <v/>
      </c>
      <c r="P20" s="39">
        <f>IF(OR(M20="",N(K20)=0),"",(M20-K20)/K20)</f>
        <v/>
      </c>
      <c r="Q20" s="12" t="n"/>
      <c r="R20" s="39">
        <f>IF(OR(A20="",N(Q20)=0,K20=""),"",(IF(INDEX(D:D,9)="No",Q20,Q20/(1+N(INDEX(D:D,10))))-K20)/IF(INDEX(D:D,9)="No",Q20,Q20/(1+N(INDEX(D:D,10)))))</f>
        <v/>
      </c>
      <c r="S20" s="40">
        <f>IF(OR(A20="",R20=""),"",IF(R20&lt;0,"Selling below cost",IF(OR(L20="",R20&lt;N(L20)),"Below your target","At or above target")))</f>
        <v/>
      </c>
    </row>
    <row r="21" ht="18" customHeight="1">
      <c r="A21" s="14" t="n"/>
      <c r="B21" s="34" t="n"/>
      <c r="C21" s="35" t="n"/>
      <c r="D21" s="12" t="n"/>
      <c r="E21" s="36">
        <f>IF(A21="","",N(C21)*N(D21))</f>
        <v/>
      </c>
      <c r="F21" s="12" t="n"/>
      <c r="G21" s="12" t="n"/>
      <c r="H21" s="37">
        <f>IF(A21="","",N(E21)+N(F21)+N(G21))</f>
        <v/>
      </c>
      <c r="I21" s="34" t="n"/>
      <c r="J21" s="36">
        <f>IF(A21="","",IF(I21="Per unit",N(INDEX(D:D,13)),N(C21)*N(INDEX(D:D,12))))</f>
        <v/>
      </c>
      <c r="K21" s="37">
        <f>IF(A21="","",N(H21)+N(J21))</f>
        <v/>
      </c>
      <c r="L21" s="38" t="n"/>
      <c r="M21" s="37">
        <f>IF(OR(A21="",N(K21)=0,L21="",N(L21)&gt;=1),"",K21/(1-L21))</f>
        <v/>
      </c>
      <c r="N21" s="36">
        <f>IF(M21="","",IF(INDEX(D:D,9)="No",0,ROUND(M21*N(INDEX(D:D,10)),2)))</f>
        <v/>
      </c>
      <c r="O21" s="37">
        <f>IF(M21="","",M21+N21)</f>
        <v/>
      </c>
      <c r="P21" s="39">
        <f>IF(OR(M21="",N(K21)=0),"",(M21-K21)/K21)</f>
        <v/>
      </c>
      <c r="Q21" s="12" t="n"/>
      <c r="R21" s="39">
        <f>IF(OR(A21="",N(Q21)=0,K21=""),"",(IF(INDEX(D:D,9)="No",Q21,Q21/(1+N(INDEX(D:D,10))))-K21)/IF(INDEX(D:D,9)="No",Q21,Q21/(1+N(INDEX(D:D,10)))))</f>
        <v/>
      </c>
      <c r="S21" s="40">
        <f>IF(OR(A21="",R21=""),"",IF(R21&lt;0,"Selling below cost",IF(OR(L21="",R21&lt;N(L21)),"Below your target","At or above target")))</f>
        <v/>
      </c>
    </row>
    <row r="22" ht="18" customHeight="1">
      <c r="A22" s="14" t="n"/>
      <c r="B22" s="34" t="n"/>
      <c r="C22" s="35" t="n"/>
      <c r="D22" s="12" t="n"/>
      <c r="E22" s="36">
        <f>IF(A22="","",N(C22)*N(D22))</f>
        <v/>
      </c>
      <c r="F22" s="12" t="n"/>
      <c r="G22" s="12" t="n"/>
      <c r="H22" s="37">
        <f>IF(A22="","",N(E22)+N(F22)+N(G22))</f>
        <v/>
      </c>
      <c r="I22" s="34" t="n"/>
      <c r="J22" s="36">
        <f>IF(A22="","",IF(I22="Per unit",N(INDEX(D:D,13)),N(C22)*N(INDEX(D:D,12))))</f>
        <v/>
      </c>
      <c r="K22" s="37">
        <f>IF(A22="","",N(H22)+N(J22))</f>
        <v/>
      </c>
      <c r="L22" s="38" t="n"/>
      <c r="M22" s="37">
        <f>IF(OR(A22="",N(K22)=0,L22="",N(L22)&gt;=1),"",K22/(1-L22))</f>
        <v/>
      </c>
      <c r="N22" s="36">
        <f>IF(M22="","",IF(INDEX(D:D,9)="No",0,ROUND(M22*N(INDEX(D:D,10)),2)))</f>
        <v/>
      </c>
      <c r="O22" s="37">
        <f>IF(M22="","",M22+N22)</f>
        <v/>
      </c>
      <c r="P22" s="39">
        <f>IF(OR(M22="",N(K22)=0),"",(M22-K22)/K22)</f>
        <v/>
      </c>
      <c r="Q22" s="12" t="n"/>
      <c r="R22" s="39">
        <f>IF(OR(A22="",N(Q22)=0,K22=""),"",(IF(INDEX(D:D,9)="No",Q22,Q22/(1+N(INDEX(D:D,10))))-K22)/IF(INDEX(D:D,9)="No",Q22,Q22/(1+N(INDEX(D:D,10)))))</f>
        <v/>
      </c>
      <c r="S22" s="40">
        <f>IF(OR(A22="",R22=""),"",IF(R22&lt;0,"Selling below cost",IF(OR(L22="",R22&lt;N(L22)),"Below your target","At or above target")))</f>
        <v/>
      </c>
    </row>
    <row r="23" ht="18" customHeight="1">
      <c r="A23" s="14" t="n"/>
      <c r="B23" s="34" t="n"/>
      <c r="C23" s="35" t="n"/>
      <c r="D23" s="12" t="n"/>
      <c r="E23" s="36">
        <f>IF(A23="","",N(C23)*N(D23))</f>
        <v/>
      </c>
      <c r="F23" s="12" t="n"/>
      <c r="G23" s="12" t="n"/>
      <c r="H23" s="37">
        <f>IF(A23="","",N(E23)+N(F23)+N(G23))</f>
        <v/>
      </c>
      <c r="I23" s="34" t="n"/>
      <c r="J23" s="36">
        <f>IF(A23="","",IF(I23="Per unit",N(INDEX(D:D,13)),N(C23)*N(INDEX(D:D,12))))</f>
        <v/>
      </c>
      <c r="K23" s="37">
        <f>IF(A23="","",N(H23)+N(J23))</f>
        <v/>
      </c>
      <c r="L23" s="38" t="n"/>
      <c r="M23" s="37">
        <f>IF(OR(A23="",N(K23)=0,L23="",N(L23)&gt;=1),"",K23/(1-L23))</f>
        <v/>
      </c>
      <c r="N23" s="36">
        <f>IF(M23="","",IF(INDEX(D:D,9)="No",0,ROUND(M23*N(INDEX(D:D,10)),2)))</f>
        <v/>
      </c>
      <c r="O23" s="37">
        <f>IF(M23="","",M23+N23)</f>
        <v/>
      </c>
      <c r="P23" s="39">
        <f>IF(OR(M23="",N(K23)=0),"",(M23-K23)/K23)</f>
        <v/>
      </c>
      <c r="Q23" s="12" t="n"/>
      <c r="R23" s="39">
        <f>IF(OR(A23="",N(Q23)=0,K23=""),"",(IF(INDEX(D:D,9)="No",Q23,Q23/(1+N(INDEX(D:D,10))))-K23)/IF(INDEX(D:D,9)="No",Q23,Q23/(1+N(INDEX(D:D,10)))))</f>
        <v/>
      </c>
      <c r="S23" s="40">
        <f>IF(OR(A23="",R23=""),"",IF(R23&lt;0,"Selling below cost",IF(OR(L23="",R23&lt;N(L23)),"Below your target","At or above target")))</f>
        <v/>
      </c>
    </row>
    <row r="24" ht="18" customHeight="1">
      <c r="A24" s="14" t="n"/>
      <c r="B24" s="34" t="n"/>
      <c r="C24" s="35" t="n"/>
      <c r="D24" s="12" t="n"/>
      <c r="E24" s="36">
        <f>IF(A24="","",N(C24)*N(D24))</f>
        <v/>
      </c>
      <c r="F24" s="12" t="n"/>
      <c r="G24" s="12" t="n"/>
      <c r="H24" s="37">
        <f>IF(A24="","",N(E24)+N(F24)+N(G24))</f>
        <v/>
      </c>
      <c r="I24" s="34" t="n"/>
      <c r="J24" s="36">
        <f>IF(A24="","",IF(I24="Per unit",N(INDEX(D:D,13)),N(C24)*N(INDEX(D:D,12))))</f>
        <v/>
      </c>
      <c r="K24" s="37">
        <f>IF(A24="","",N(H24)+N(J24))</f>
        <v/>
      </c>
      <c r="L24" s="38" t="n"/>
      <c r="M24" s="37">
        <f>IF(OR(A24="",N(K24)=0,L24="",N(L24)&gt;=1),"",K24/(1-L24))</f>
        <v/>
      </c>
      <c r="N24" s="36">
        <f>IF(M24="","",IF(INDEX(D:D,9)="No",0,ROUND(M24*N(INDEX(D:D,10)),2)))</f>
        <v/>
      </c>
      <c r="O24" s="37">
        <f>IF(M24="","",M24+N24)</f>
        <v/>
      </c>
      <c r="P24" s="39">
        <f>IF(OR(M24="",N(K24)=0),"",(M24-K24)/K24)</f>
        <v/>
      </c>
      <c r="Q24" s="12" t="n"/>
      <c r="R24" s="39">
        <f>IF(OR(A24="",N(Q24)=0,K24=""),"",(IF(INDEX(D:D,9)="No",Q24,Q24/(1+N(INDEX(D:D,10))))-K24)/IF(INDEX(D:D,9)="No",Q24,Q24/(1+N(INDEX(D:D,10)))))</f>
        <v/>
      </c>
      <c r="S24" s="40">
        <f>IF(OR(A24="",R24=""),"",IF(R24&lt;0,"Selling below cost",IF(OR(L24="",R24&lt;N(L24)),"Below your target","At or above target")))</f>
        <v/>
      </c>
    </row>
    <row r="25" ht="18" customHeight="1">
      <c r="A25" s="14" t="n"/>
      <c r="B25" s="34" t="n"/>
      <c r="C25" s="35" t="n"/>
      <c r="D25" s="12" t="n"/>
      <c r="E25" s="36">
        <f>IF(A25="","",N(C25)*N(D25))</f>
        <v/>
      </c>
      <c r="F25" s="12" t="n"/>
      <c r="G25" s="12" t="n"/>
      <c r="H25" s="37">
        <f>IF(A25="","",N(E25)+N(F25)+N(G25))</f>
        <v/>
      </c>
      <c r="I25" s="34" t="n"/>
      <c r="J25" s="36">
        <f>IF(A25="","",IF(I25="Per unit",N(INDEX(D:D,13)),N(C25)*N(INDEX(D:D,12))))</f>
        <v/>
      </c>
      <c r="K25" s="37">
        <f>IF(A25="","",N(H25)+N(J25))</f>
        <v/>
      </c>
      <c r="L25" s="38" t="n"/>
      <c r="M25" s="37">
        <f>IF(OR(A25="",N(K25)=0,L25="",N(L25)&gt;=1),"",K25/(1-L25))</f>
        <v/>
      </c>
      <c r="N25" s="36">
        <f>IF(M25="","",IF(INDEX(D:D,9)="No",0,ROUND(M25*N(INDEX(D:D,10)),2)))</f>
        <v/>
      </c>
      <c r="O25" s="37">
        <f>IF(M25="","",M25+N25)</f>
        <v/>
      </c>
      <c r="P25" s="39">
        <f>IF(OR(M25="",N(K25)=0),"",(M25-K25)/K25)</f>
        <v/>
      </c>
      <c r="Q25" s="12" t="n"/>
      <c r="R25" s="39">
        <f>IF(OR(A25="",N(Q25)=0,K25=""),"",(IF(INDEX(D:D,9)="No",Q25,Q25/(1+N(INDEX(D:D,10))))-K25)/IF(INDEX(D:D,9)="No",Q25,Q25/(1+N(INDEX(D:D,10)))))</f>
        <v/>
      </c>
      <c r="S25" s="40">
        <f>IF(OR(A25="",R25=""),"",IF(R25&lt;0,"Selling below cost",IF(OR(L25="",R25&lt;N(L25)),"Below your target","At or above target")))</f>
        <v/>
      </c>
    </row>
    <row r="26" ht="18" customHeight="1">
      <c r="A26" s="14" t="n"/>
      <c r="B26" s="34" t="n"/>
      <c r="C26" s="35" t="n"/>
      <c r="D26" s="12" t="n"/>
      <c r="E26" s="36">
        <f>IF(A26="","",N(C26)*N(D26))</f>
        <v/>
      </c>
      <c r="F26" s="12" t="n"/>
      <c r="G26" s="12" t="n"/>
      <c r="H26" s="37">
        <f>IF(A26="","",N(E26)+N(F26)+N(G26))</f>
        <v/>
      </c>
      <c r="I26" s="34" t="n"/>
      <c r="J26" s="36">
        <f>IF(A26="","",IF(I26="Per unit",N(INDEX(D:D,13)),N(C26)*N(INDEX(D:D,12))))</f>
        <v/>
      </c>
      <c r="K26" s="37">
        <f>IF(A26="","",N(H26)+N(J26))</f>
        <v/>
      </c>
      <c r="L26" s="38" t="n"/>
      <c r="M26" s="37">
        <f>IF(OR(A26="",N(K26)=0,L26="",N(L26)&gt;=1),"",K26/(1-L26))</f>
        <v/>
      </c>
      <c r="N26" s="36">
        <f>IF(M26="","",IF(INDEX(D:D,9)="No",0,ROUND(M26*N(INDEX(D:D,10)),2)))</f>
        <v/>
      </c>
      <c r="O26" s="37">
        <f>IF(M26="","",M26+N26)</f>
        <v/>
      </c>
      <c r="P26" s="39">
        <f>IF(OR(M26="",N(K26)=0),"",(M26-K26)/K26)</f>
        <v/>
      </c>
      <c r="Q26" s="12" t="n"/>
      <c r="R26" s="39">
        <f>IF(OR(A26="",N(Q26)=0,K26=""),"",(IF(INDEX(D:D,9)="No",Q26,Q26/(1+N(INDEX(D:D,10))))-K26)/IF(INDEX(D:D,9)="No",Q26,Q26/(1+N(INDEX(D:D,10)))))</f>
        <v/>
      </c>
      <c r="S26" s="40">
        <f>IF(OR(A26="",R26=""),"",IF(R26&lt;0,"Selling below cost",IF(OR(L26="",R26&lt;N(L26)),"Below your target","At or above target")))</f>
        <v/>
      </c>
    </row>
    <row r="27" ht="18" customHeight="1">
      <c r="A27" s="14" t="n"/>
      <c r="B27" s="34" t="n"/>
      <c r="C27" s="35" t="n"/>
      <c r="D27" s="12" t="n"/>
      <c r="E27" s="36">
        <f>IF(A27="","",N(C27)*N(D27))</f>
        <v/>
      </c>
      <c r="F27" s="12" t="n"/>
      <c r="G27" s="12" t="n"/>
      <c r="H27" s="37">
        <f>IF(A27="","",N(E27)+N(F27)+N(G27))</f>
        <v/>
      </c>
      <c r="I27" s="34" t="n"/>
      <c r="J27" s="36">
        <f>IF(A27="","",IF(I27="Per unit",N(INDEX(D:D,13)),N(C27)*N(INDEX(D:D,12))))</f>
        <v/>
      </c>
      <c r="K27" s="37">
        <f>IF(A27="","",N(H27)+N(J27))</f>
        <v/>
      </c>
      <c r="L27" s="38" t="n"/>
      <c r="M27" s="37">
        <f>IF(OR(A27="",N(K27)=0,L27="",N(L27)&gt;=1),"",K27/(1-L27))</f>
        <v/>
      </c>
      <c r="N27" s="36">
        <f>IF(M27="","",IF(INDEX(D:D,9)="No",0,ROUND(M27*N(INDEX(D:D,10)),2)))</f>
        <v/>
      </c>
      <c r="O27" s="37">
        <f>IF(M27="","",M27+N27)</f>
        <v/>
      </c>
      <c r="P27" s="39">
        <f>IF(OR(M27="",N(K27)=0),"",(M27-K27)/K27)</f>
        <v/>
      </c>
      <c r="Q27" s="12" t="n"/>
      <c r="R27" s="39">
        <f>IF(OR(A27="",N(Q27)=0,K27=""),"",(IF(INDEX(D:D,9)="No",Q27,Q27/(1+N(INDEX(D:D,10))))-K27)/IF(INDEX(D:D,9)="No",Q27,Q27/(1+N(INDEX(D:D,10)))))</f>
        <v/>
      </c>
      <c r="S27" s="40">
        <f>IF(OR(A27="",R27=""),"",IF(R27&lt;0,"Selling below cost",IF(OR(L27="",R27&lt;N(L27)),"Below your target","At or above target")))</f>
        <v/>
      </c>
    </row>
    <row r="28" ht="18" customHeight="1">
      <c r="A28" s="14" t="n"/>
      <c r="B28" s="34" t="n"/>
      <c r="C28" s="35" t="n"/>
      <c r="D28" s="12" t="n"/>
      <c r="E28" s="36">
        <f>IF(A28="","",N(C28)*N(D28))</f>
        <v/>
      </c>
      <c r="F28" s="12" t="n"/>
      <c r="G28" s="12" t="n"/>
      <c r="H28" s="37">
        <f>IF(A28="","",N(E28)+N(F28)+N(G28))</f>
        <v/>
      </c>
      <c r="I28" s="34" t="n"/>
      <c r="J28" s="36">
        <f>IF(A28="","",IF(I28="Per unit",N(INDEX(D:D,13)),N(C28)*N(INDEX(D:D,12))))</f>
        <v/>
      </c>
      <c r="K28" s="37">
        <f>IF(A28="","",N(H28)+N(J28))</f>
        <v/>
      </c>
      <c r="L28" s="38" t="n"/>
      <c r="M28" s="37">
        <f>IF(OR(A28="",N(K28)=0,L28="",N(L28)&gt;=1),"",K28/(1-L28))</f>
        <v/>
      </c>
      <c r="N28" s="36">
        <f>IF(M28="","",IF(INDEX(D:D,9)="No",0,ROUND(M28*N(INDEX(D:D,10)),2)))</f>
        <v/>
      </c>
      <c r="O28" s="37">
        <f>IF(M28="","",M28+N28)</f>
        <v/>
      </c>
      <c r="P28" s="39">
        <f>IF(OR(M28="",N(K28)=0),"",(M28-K28)/K28)</f>
        <v/>
      </c>
      <c r="Q28" s="12" t="n"/>
      <c r="R28" s="39">
        <f>IF(OR(A28="",N(Q28)=0,K28=""),"",(IF(INDEX(D:D,9)="No",Q28,Q28/(1+N(INDEX(D:D,10))))-K28)/IF(INDEX(D:D,9)="No",Q28,Q28/(1+N(INDEX(D:D,10)))))</f>
        <v/>
      </c>
      <c r="S28" s="40">
        <f>IF(OR(A28="",R28=""),"",IF(R28&lt;0,"Selling below cost",IF(OR(L28="",R28&lt;N(L28)),"Below your target","At or above target")))</f>
        <v/>
      </c>
    </row>
    <row r="29" ht="18" customHeight="1">
      <c r="A29" s="14" t="n"/>
      <c r="B29" s="34" t="n"/>
      <c r="C29" s="35" t="n"/>
      <c r="D29" s="12" t="n"/>
      <c r="E29" s="36">
        <f>IF(A29="","",N(C29)*N(D29))</f>
        <v/>
      </c>
      <c r="F29" s="12" t="n"/>
      <c r="G29" s="12" t="n"/>
      <c r="H29" s="37">
        <f>IF(A29="","",N(E29)+N(F29)+N(G29))</f>
        <v/>
      </c>
      <c r="I29" s="34" t="n"/>
      <c r="J29" s="36">
        <f>IF(A29="","",IF(I29="Per unit",N(INDEX(D:D,13)),N(C29)*N(INDEX(D:D,12))))</f>
        <v/>
      </c>
      <c r="K29" s="37">
        <f>IF(A29="","",N(H29)+N(J29))</f>
        <v/>
      </c>
      <c r="L29" s="38" t="n"/>
      <c r="M29" s="37">
        <f>IF(OR(A29="",N(K29)=0,L29="",N(L29)&gt;=1),"",K29/(1-L29))</f>
        <v/>
      </c>
      <c r="N29" s="36">
        <f>IF(M29="","",IF(INDEX(D:D,9)="No",0,ROUND(M29*N(INDEX(D:D,10)),2)))</f>
        <v/>
      </c>
      <c r="O29" s="37">
        <f>IF(M29="","",M29+N29)</f>
        <v/>
      </c>
      <c r="P29" s="39">
        <f>IF(OR(M29="",N(K29)=0),"",(M29-K29)/K29)</f>
        <v/>
      </c>
      <c r="Q29" s="12" t="n"/>
      <c r="R29" s="39">
        <f>IF(OR(A29="",N(Q29)=0,K29=""),"",(IF(INDEX(D:D,9)="No",Q29,Q29/(1+N(INDEX(D:D,10))))-K29)/IF(INDEX(D:D,9)="No",Q29,Q29/(1+N(INDEX(D:D,10)))))</f>
        <v/>
      </c>
      <c r="S29" s="40">
        <f>IF(OR(A29="",R29=""),"",IF(R29&lt;0,"Selling below cost",IF(OR(L29="",R29&lt;N(L29)),"Below your target","At or above target")))</f>
        <v/>
      </c>
    </row>
    <row r="30" ht="18" customHeight="1">
      <c r="A30" s="14" t="n"/>
      <c r="B30" s="34" t="n"/>
      <c r="C30" s="35" t="n"/>
      <c r="D30" s="12" t="n"/>
      <c r="E30" s="36">
        <f>IF(A30="","",N(C30)*N(D30))</f>
        <v/>
      </c>
      <c r="F30" s="12" t="n"/>
      <c r="G30" s="12" t="n"/>
      <c r="H30" s="37">
        <f>IF(A30="","",N(E30)+N(F30)+N(G30))</f>
        <v/>
      </c>
      <c r="I30" s="34" t="n"/>
      <c r="J30" s="36">
        <f>IF(A30="","",IF(I30="Per unit",N(INDEX(D:D,13)),N(C30)*N(INDEX(D:D,12))))</f>
        <v/>
      </c>
      <c r="K30" s="37">
        <f>IF(A30="","",N(H30)+N(J30))</f>
        <v/>
      </c>
      <c r="L30" s="38" t="n"/>
      <c r="M30" s="37">
        <f>IF(OR(A30="",N(K30)=0,L30="",N(L30)&gt;=1),"",K30/(1-L30))</f>
        <v/>
      </c>
      <c r="N30" s="36">
        <f>IF(M30="","",IF(INDEX(D:D,9)="No",0,ROUND(M30*N(INDEX(D:D,10)),2)))</f>
        <v/>
      </c>
      <c r="O30" s="37">
        <f>IF(M30="","",M30+N30)</f>
        <v/>
      </c>
      <c r="P30" s="39">
        <f>IF(OR(M30="",N(K30)=0),"",(M30-K30)/K30)</f>
        <v/>
      </c>
      <c r="Q30" s="12" t="n"/>
      <c r="R30" s="39">
        <f>IF(OR(A30="",N(Q30)=0,K30=""),"",(IF(INDEX(D:D,9)="No",Q30,Q30/(1+N(INDEX(D:D,10))))-K30)/IF(INDEX(D:D,9)="No",Q30,Q30/(1+N(INDEX(D:D,10)))))</f>
        <v/>
      </c>
      <c r="S30" s="40">
        <f>IF(OR(A30="",R30=""),"",IF(R30&lt;0,"Selling below cost",IF(OR(L30="",R30&lt;N(L30)),"Below your target","At or above target")))</f>
        <v/>
      </c>
    </row>
    <row r="31" ht="18" customHeight="1">
      <c r="A31" s="14" t="n"/>
      <c r="B31" s="34" t="n"/>
      <c r="C31" s="35" t="n"/>
      <c r="D31" s="12" t="n"/>
      <c r="E31" s="36">
        <f>IF(A31="","",N(C31)*N(D31))</f>
        <v/>
      </c>
      <c r="F31" s="12" t="n"/>
      <c r="G31" s="12" t="n"/>
      <c r="H31" s="37">
        <f>IF(A31="","",N(E31)+N(F31)+N(G31))</f>
        <v/>
      </c>
      <c r="I31" s="34" t="n"/>
      <c r="J31" s="36">
        <f>IF(A31="","",IF(I31="Per unit",N(INDEX(D:D,13)),N(C31)*N(INDEX(D:D,12))))</f>
        <v/>
      </c>
      <c r="K31" s="37">
        <f>IF(A31="","",N(H31)+N(J31))</f>
        <v/>
      </c>
      <c r="L31" s="38" t="n"/>
      <c r="M31" s="37">
        <f>IF(OR(A31="",N(K31)=0,L31="",N(L31)&gt;=1),"",K31/(1-L31))</f>
        <v/>
      </c>
      <c r="N31" s="36">
        <f>IF(M31="","",IF(INDEX(D:D,9)="No",0,ROUND(M31*N(INDEX(D:D,10)),2)))</f>
        <v/>
      </c>
      <c r="O31" s="37">
        <f>IF(M31="","",M31+N31)</f>
        <v/>
      </c>
      <c r="P31" s="39">
        <f>IF(OR(M31="",N(K31)=0),"",(M31-K31)/K31)</f>
        <v/>
      </c>
      <c r="Q31" s="12" t="n"/>
      <c r="R31" s="39">
        <f>IF(OR(A31="",N(Q31)=0,K31=""),"",(IF(INDEX(D:D,9)="No",Q31,Q31/(1+N(INDEX(D:D,10))))-K31)/IF(INDEX(D:D,9)="No",Q31,Q31/(1+N(INDEX(D:D,10)))))</f>
        <v/>
      </c>
      <c r="S31" s="40">
        <f>IF(OR(A31="",R31=""),"",IF(R31&lt;0,"Selling below cost",IF(OR(L31="",R31&lt;N(L31)),"Below your target","At or above target")))</f>
        <v/>
      </c>
    </row>
    <row r="32" ht="18" customHeight="1">
      <c r="A32" s="14" t="n"/>
      <c r="B32" s="34" t="n"/>
      <c r="C32" s="35" t="n"/>
      <c r="D32" s="12" t="n"/>
      <c r="E32" s="36">
        <f>IF(A32="","",N(C32)*N(D32))</f>
        <v/>
      </c>
      <c r="F32" s="12" t="n"/>
      <c r="G32" s="12" t="n"/>
      <c r="H32" s="37">
        <f>IF(A32="","",N(E32)+N(F32)+N(G32))</f>
        <v/>
      </c>
      <c r="I32" s="34" t="n"/>
      <c r="J32" s="36">
        <f>IF(A32="","",IF(I32="Per unit",N(INDEX(D:D,13)),N(C32)*N(INDEX(D:D,12))))</f>
        <v/>
      </c>
      <c r="K32" s="37">
        <f>IF(A32="","",N(H32)+N(J32))</f>
        <v/>
      </c>
      <c r="L32" s="38" t="n"/>
      <c r="M32" s="37">
        <f>IF(OR(A32="",N(K32)=0,L32="",N(L32)&gt;=1),"",K32/(1-L32))</f>
        <v/>
      </c>
      <c r="N32" s="36">
        <f>IF(M32="","",IF(INDEX(D:D,9)="No",0,ROUND(M32*N(INDEX(D:D,10)),2)))</f>
        <v/>
      </c>
      <c r="O32" s="37">
        <f>IF(M32="","",M32+N32)</f>
        <v/>
      </c>
      <c r="P32" s="39">
        <f>IF(OR(M32="",N(K32)=0),"",(M32-K32)/K32)</f>
        <v/>
      </c>
      <c r="Q32" s="12" t="n"/>
      <c r="R32" s="39">
        <f>IF(OR(A32="",N(Q32)=0,K32=""),"",(IF(INDEX(D:D,9)="No",Q32,Q32/(1+N(INDEX(D:D,10))))-K32)/IF(INDEX(D:D,9)="No",Q32,Q32/(1+N(INDEX(D:D,10)))))</f>
        <v/>
      </c>
      <c r="S32" s="40">
        <f>IF(OR(A32="",R32=""),"",IF(R32&lt;0,"Selling below cost",IF(OR(L32="",R32&lt;N(L32)),"Below your target","At or above target")))</f>
        <v/>
      </c>
    </row>
    <row r="33" ht="18" customHeight="1">
      <c r="A33" s="14" t="n"/>
      <c r="B33" s="34" t="n"/>
      <c r="C33" s="35" t="n"/>
      <c r="D33" s="12" t="n"/>
      <c r="E33" s="36">
        <f>IF(A33="","",N(C33)*N(D33))</f>
        <v/>
      </c>
      <c r="F33" s="12" t="n"/>
      <c r="G33" s="12" t="n"/>
      <c r="H33" s="37">
        <f>IF(A33="","",N(E33)+N(F33)+N(G33))</f>
        <v/>
      </c>
      <c r="I33" s="34" t="n"/>
      <c r="J33" s="36">
        <f>IF(A33="","",IF(I33="Per unit",N(INDEX(D:D,13)),N(C33)*N(INDEX(D:D,12))))</f>
        <v/>
      </c>
      <c r="K33" s="37">
        <f>IF(A33="","",N(H33)+N(J33))</f>
        <v/>
      </c>
      <c r="L33" s="38" t="n"/>
      <c r="M33" s="37">
        <f>IF(OR(A33="",N(K33)=0,L33="",N(L33)&gt;=1),"",K33/(1-L33))</f>
        <v/>
      </c>
      <c r="N33" s="36">
        <f>IF(M33="","",IF(INDEX(D:D,9)="No",0,ROUND(M33*N(INDEX(D:D,10)),2)))</f>
        <v/>
      </c>
      <c r="O33" s="37">
        <f>IF(M33="","",M33+N33)</f>
        <v/>
      </c>
      <c r="P33" s="39">
        <f>IF(OR(M33="",N(K33)=0),"",(M33-K33)/K33)</f>
        <v/>
      </c>
      <c r="Q33" s="12" t="n"/>
      <c r="R33" s="39">
        <f>IF(OR(A33="",N(Q33)=0,K33=""),"",(IF(INDEX(D:D,9)="No",Q33,Q33/(1+N(INDEX(D:D,10))))-K33)/IF(INDEX(D:D,9)="No",Q33,Q33/(1+N(INDEX(D:D,10)))))</f>
        <v/>
      </c>
      <c r="S33" s="40">
        <f>IF(OR(A33="",R33=""),"",IF(R33&lt;0,"Selling below cost",IF(OR(L33="",R33&lt;N(L33)),"Below your target","At or above target")))</f>
        <v/>
      </c>
    </row>
    <row r="34" ht="18" customHeight="1">
      <c r="A34" s="14" t="n"/>
      <c r="B34" s="34" t="n"/>
      <c r="C34" s="35" t="n"/>
      <c r="D34" s="12" t="n"/>
      <c r="E34" s="36">
        <f>IF(A34="","",N(C34)*N(D34))</f>
        <v/>
      </c>
      <c r="F34" s="12" t="n"/>
      <c r="G34" s="12" t="n"/>
      <c r="H34" s="37">
        <f>IF(A34="","",N(E34)+N(F34)+N(G34))</f>
        <v/>
      </c>
      <c r="I34" s="34" t="n"/>
      <c r="J34" s="36">
        <f>IF(A34="","",IF(I34="Per unit",N(INDEX(D:D,13)),N(C34)*N(INDEX(D:D,12))))</f>
        <v/>
      </c>
      <c r="K34" s="37">
        <f>IF(A34="","",N(H34)+N(J34))</f>
        <v/>
      </c>
      <c r="L34" s="38" t="n"/>
      <c r="M34" s="37">
        <f>IF(OR(A34="",N(K34)=0,L34="",N(L34)&gt;=1),"",K34/(1-L34))</f>
        <v/>
      </c>
      <c r="N34" s="36">
        <f>IF(M34="","",IF(INDEX(D:D,9)="No",0,ROUND(M34*N(INDEX(D:D,10)),2)))</f>
        <v/>
      </c>
      <c r="O34" s="37">
        <f>IF(M34="","",M34+N34)</f>
        <v/>
      </c>
      <c r="P34" s="39">
        <f>IF(OR(M34="",N(K34)=0),"",(M34-K34)/K34)</f>
        <v/>
      </c>
      <c r="Q34" s="12" t="n"/>
      <c r="R34" s="39">
        <f>IF(OR(A34="",N(Q34)=0,K34=""),"",(IF(INDEX(D:D,9)="No",Q34,Q34/(1+N(INDEX(D:D,10))))-K34)/IF(INDEX(D:D,9)="No",Q34,Q34/(1+N(INDEX(D:D,10)))))</f>
        <v/>
      </c>
      <c r="S34" s="40">
        <f>IF(OR(A34="",R34=""),"",IF(R34&lt;0,"Selling below cost",IF(OR(L34="",R34&lt;N(L34)),"Below your target","At or above target")))</f>
        <v/>
      </c>
    </row>
    <row r="35" ht="18" customHeight="1">
      <c r="A35" s="14" t="n"/>
      <c r="B35" s="34" t="n"/>
      <c r="C35" s="35" t="n"/>
      <c r="D35" s="12" t="n"/>
      <c r="E35" s="36">
        <f>IF(A35="","",N(C35)*N(D35))</f>
        <v/>
      </c>
      <c r="F35" s="12" t="n"/>
      <c r="G35" s="12" t="n"/>
      <c r="H35" s="37">
        <f>IF(A35="","",N(E35)+N(F35)+N(G35))</f>
        <v/>
      </c>
      <c r="I35" s="34" t="n"/>
      <c r="J35" s="36">
        <f>IF(A35="","",IF(I35="Per unit",N(INDEX(D:D,13)),N(C35)*N(INDEX(D:D,12))))</f>
        <v/>
      </c>
      <c r="K35" s="37">
        <f>IF(A35="","",N(H35)+N(J35))</f>
        <v/>
      </c>
      <c r="L35" s="38" t="n"/>
      <c r="M35" s="37">
        <f>IF(OR(A35="",N(K35)=0,L35="",N(L35)&gt;=1),"",K35/(1-L35))</f>
        <v/>
      </c>
      <c r="N35" s="36">
        <f>IF(M35="","",IF(INDEX(D:D,9)="No",0,ROUND(M35*N(INDEX(D:D,10)),2)))</f>
        <v/>
      </c>
      <c r="O35" s="37">
        <f>IF(M35="","",M35+N35)</f>
        <v/>
      </c>
      <c r="P35" s="39">
        <f>IF(OR(M35="",N(K35)=0),"",(M35-K35)/K35)</f>
        <v/>
      </c>
      <c r="Q35" s="12" t="n"/>
      <c r="R35" s="39">
        <f>IF(OR(A35="",N(Q35)=0,K35=""),"",(IF(INDEX(D:D,9)="No",Q35,Q35/(1+N(INDEX(D:D,10))))-K35)/IF(INDEX(D:D,9)="No",Q35,Q35/(1+N(INDEX(D:D,10)))))</f>
        <v/>
      </c>
      <c r="S35" s="40">
        <f>IF(OR(A35="",R35=""),"",IF(R35&lt;0,"Selling below cost",IF(OR(L35="",R35&lt;N(L35)),"Below your target","At or above target")))</f>
        <v/>
      </c>
    </row>
    <row r="36" ht="18" customHeight="1">
      <c r="A36" s="14" t="n"/>
      <c r="B36" s="34" t="n"/>
      <c r="C36" s="35" t="n"/>
      <c r="D36" s="12" t="n"/>
      <c r="E36" s="36">
        <f>IF(A36="","",N(C36)*N(D36))</f>
        <v/>
      </c>
      <c r="F36" s="12" t="n"/>
      <c r="G36" s="12" t="n"/>
      <c r="H36" s="37">
        <f>IF(A36="","",N(E36)+N(F36)+N(G36))</f>
        <v/>
      </c>
      <c r="I36" s="34" t="n"/>
      <c r="J36" s="36">
        <f>IF(A36="","",IF(I36="Per unit",N(INDEX(D:D,13)),N(C36)*N(INDEX(D:D,12))))</f>
        <v/>
      </c>
      <c r="K36" s="37">
        <f>IF(A36="","",N(H36)+N(J36))</f>
        <v/>
      </c>
      <c r="L36" s="38" t="n"/>
      <c r="M36" s="37">
        <f>IF(OR(A36="",N(K36)=0,L36="",N(L36)&gt;=1),"",K36/(1-L36))</f>
        <v/>
      </c>
      <c r="N36" s="36">
        <f>IF(M36="","",IF(INDEX(D:D,9)="No",0,ROUND(M36*N(INDEX(D:D,10)),2)))</f>
        <v/>
      </c>
      <c r="O36" s="37">
        <f>IF(M36="","",M36+N36)</f>
        <v/>
      </c>
      <c r="P36" s="39">
        <f>IF(OR(M36="",N(K36)=0),"",(M36-K36)/K36)</f>
        <v/>
      </c>
      <c r="Q36" s="12" t="n"/>
      <c r="R36" s="39">
        <f>IF(OR(A36="",N(Q36)=0,K36=""),"",(IF(INDEX(D:D,9)="No",Q36,Q36/(1+N(INDEX(D:D,10))))-K36)/IF(INDEX(D:D,9)="No",Q36,Q36/(1+N(INDEX(D:D,10)))))</f>
        <v/>
      </c>
      <c r="S36" s="40">
        <f>IF(OR(A36="",R36=""),"",IF(R36&lt;0,"Selling below cost",IF(OR(L36="",R36&lt;N(L36)),"Below your target","At or above target")))</f>
        <v/>
      </c>
    </row>
    <row r="37" ht="18" customHeight="1">
      <c r="A37" s="14" t="n"/>
      <c r="B37" s="34" t="n"/>
      <c r="C37" s="35" t="n"/>
      <c r="D37" s="12" t="n"/>
      <c r="E37" s="36">
        <f>IF(A37="","",N(C37)*N(D37))</f>
        <v/>
      </c>
      <c r="F37" s="12" t="n"/>
      <c r="G37" s="12" t="n"/>
      <c r="H37" s="37">
        <f>IF(A37="","",N(E37)+N(F37)+N(G37))</f>
        <v/>
      </c>
      <c r="I37" s="34" t="n"/>
      <c r="J37" s="36">
        <f>IF(A37="","",IF(I37="Per unit",N(INDEX(D:D,13)),N(C37)*N(INDEX(D:D,12))))</f>
        <v/>
      </c>
      <c r="K37" s="37">
        <f>IF(A37="","",N(H37)+N(J37))</f>
        <v/>
      </c>
      <c r="L37" s="38" t="n"/>
      <c r="M37" s="37">
        <f>IF(OR(A37="",N(K37)=0,L37="",N(L37)&gt;=1),"",K37/(1-L37))</f>
        <v/>
      </c>
      <c r="N37" s="36">
        <f>IF(M37="","",IF(INDEX(D:D,9)="No",0,ROUND(M37*N(INDEX(D:D,10)),2)))</f>
        <v/>
      </c>
      <c r="O37" s="37">
        <f>IF(M37="","",M37+N37)</f>
        <v/>
      </c>
      <c r="P37" s="39">
        <f>IF(OR(M37="",N(K37)=0),"",(M37-K37)/K37)</f>
        <v/>
      </c>
      <c r="Q37" s="12" t="n"/>
      <c r="R37" s="39">
        <f>IF(OR(A37="",N(Q37)=0,K37=""),"",(IF(INDEX(D:D,9)="No",Q37,Q37/(1+N(INDEX(D:D,10))))-K37)/IF(INDEX(D:D,9)="No",Q37,Q37/(1+N(INDEX(D:D,10)))))</f>
        <v/>
      </c>
      <c r="S37" s="40">
        <f>IF(OR(A37="",R37=""),"",IF(R37&lt;0,"Selling below cost",IF(OR(L37="",R37&lt;N(L37)),"Below your target","At or above target")))</f>
        <v/>
      </c>
    </row>
    <row r="38" ht="18" customHeight="1">
      <c r="A38" s="14" t="n"/>
      <c r="B38" s="34" t="n"/>
      <c r="C38" s="35" t="n"/>
      <c r="D38" s="12" t="n"/>
      <c r="E38" s="36">
        <f>IF(A38="","",N(C38)*N(D38))</f>
        <v/>
      </c>
      <c r="F38" s="12" t="n"/>
      <c r="G38" s="12" t="n"/>
      <c r="H38" s="37">
        <f>IF(A38="","",N(E38)+N(F38)+N(G38))</f>
        <v/>
      </c>
      <c r="I38" s="34" t="n"/>
      <c r="J38" s="36">
        <f>IF(A38="","",IF(I38="Per unit",N(INDEX(D:D,13)),N(C38)*N(INDEX(D:D,12))))</f>
        <v/>
      </c>
      <c r="K38" s="37">
        <f>IF(A38="","",N(H38)+N(J38))</f>
        <v/>
      </c>
      <c r="L38" s="38" t="n"/>
      <c r="M38" s="37">
        <f>IF(OR(A38="",N(K38)=0,L38="",N(L38)&gt;=1),"",K38/(1-L38))</f>
        <v/>
      </c>
      <c r="N38" s="36">
        <f>IF(M38="","",IF(INDEX(D:D,9)="No",0,ROUND(M38*N(INDEX(D:D,10)),2)))</f>
        <v/>
      </c>
      <c r="O38" s="37">
        <f>IF(M38="","",M38+N38)</f>
        <v/>
      </c>
      <c r="P38" s="39">
        <f>IF(OR(M38="",N(K38)=0),"",(M38-K38)/K38)</f>
        <v/>
      </c>
      <c r="Q38" s="12" t="n"/>
      <c r="R38" s="39">
        <f>IF(OR(A38="",N(Q38)=0,K38=""),"",(IF(INDEX(D:D,9)="No",Q38,Q38/(1+N(INDEX(D:D,10))))-K38)/IF(INDEX(D:D,9)="No",Q38,Q38/(1+N(INDEX(D:D,10)))))</f>
        <v/>
      </c>
      <c r="S38" s="40">
        <f>IF(OR(A38="",R38=""),"",IF(R38&lt;0,"Selling below cost",IF(OR(L38="",R38&lt;N(L38)),"Below your target","At or above target")))</f>
        <v/>
      </c>
    </row>
    <row r="39" ht="18" customHeight="1">
      <c r="A39" s="14" t="n"/>
      <c r="B39" s="34" t="n"/>
      <c r="C39" s="35" t="n"/>
      <c r="D39" s="12" t="n"/>
      <c r="E39" s="36">
        <f>IF(A39="","",N(C39)*N(D39))</f>
        <v/>
      </c>
      <c r="F39" s="12" t="n"/>
      <c r="G39" s="12" t="n"/>
      <c r="H39" s="37">
        <f>IF(A39="","",N(E39)+N(F39)+N(G39))</f>
        <v/>
      </c>
      <c r="I39" s="34" t="n"/>
      <c r="J39" s="36">
        <f>IF(A39="","",IF(I39="Per unit",N(INDEX(D:D,13)),N(C39)*N(INDEX(D:D,12))))</f>
        <v/>
      </c>
      <c r="K39" s="37">
        <f>IF(A39="","",N(H39)+N(J39))</f>
        <v/>
      </c>
      <c r="L39" s="38" t="n"/>
      <c r="M39" s="37">
        <f>IF(OR(A39="",N(K39)=0,L39="",N(L39)&gt;=1),"",K39/(1-L39))</f>
        <v/>
      </c>
      <c r="N39" s="36">
        <f>IF(M39="","",IF(INDEX(D:D,9)="No",0,ROUND(M39*N(INDEX(D:D,10)),2)))</f>
        <v/>
      </c>
      <c r="O39" s="37">
        <f>IF(M39="","",M39+N39)</f>
        <v/>
      </c>
      <c r="P39" s="39">
        <f>IF(OR(M39="",N(K39)=0),"",(M39-K39)/K39)</f>
        <v/>
      </c>
      <c r="Q39" s="12" t="n"/>
      <c r="R39" s="39">
        <f>IF(OR(A39="",N(Q39)=0,K39=""),"",(IF(INDEX(D:D,9)="No",Q39,Q39/(1+N(INDEX(D:D,10))))-K39)/IF(INDEX(D:D,9)="No",Q39,Q39/(1+N(INDEX(D:D,10)))))</f>
        <v/>
      </c>
      <c r="S39" s="40">
        <f>IF(OR(A39="",R39=""),"",IF(R39&lt;0,"Selling below cost",IF(OR(L39="",R39&lt;N(L39)),"Below your target","At or above target")))</f>
        <v/>
      </c>
    </row>
    <row r="40" ht="18" customHeight="1">
      <c r="A40" s="14" t="n"/>
      <c r="B40" s="34" t="n"/>
      <c r="C40" s="35" t="n"/>
      <c r="D40" s="12" t="n"/>
      <c r="E40" s="36">
        <f>IF(A40="","",N(C40)*N(D40))</f>
        <v/>
      </c>
      <c r="F40" s="12" t="n"/>
      <c r="G40" s="12" t="n"/>
      <c r="H40" s="37">
        <f>IF(A40="","",N(E40)+N(F40)+N(G40))</f>
        <v/>
      </c>
      <c r="I40" s="34" t="n"/>
      <c r="J40" s="36">
        <f>IF(A40="","",IF(I40="Per unit",N(INDEX(D:D,13)),N(C40)*N(INDEX(D:D,12))))</f>
        <v/>
      </c>
      <c r="K40" s="37">
        <f>IF(A40="","",N(H40)+N(J40))</f>
        <v/>
      </c>
      <c r="L40" s="38" t="n"/>
      <c r="M40" s="37">
        <f>IF(OR(A40="",N(K40)=0,L40="",N(L40)&gt;=1),"",K40/(1-L40))</f>
        <v/>
      </c>
      <c r="N40" s="36">
        <f>IF(M40="","",IF(INDEX(D:D,9)="No",0,ROUND(M40*N(INDEX(D:D,10)),2)))</f>
        <v/>
      </c>
      <c r="O40" s="37">
        <f>IF(M40="","",M40+N40)</f>
        <v/>
      </c>
      <c r="P40" s="39">
        <f>IF(OR(M40="",N(K40)=0),"",(M40-K40)/K40)</f>
        <v/>
      </c>
      <c r="Q40" s="12" t="n"/>
      <c r="R40" s="39">
        <f>IF(OR(A40="",N(Q40)=0,K40=""),"",(IF(INDEX(D:D,9)="No",Q40,Q40/(1+N(INDEX(D:D,10))))-K40)/IF(INDEX(D:D,9)="No",Q40,Q40/(1+N(INDEX(D:D,10)))))</f>
        <v/>
      </c>
      <c r="S40" s="40">
        <f>IF(OR(A40="",R40=""),"",IF(R40&lt;0,"Selling below cost",IF(OR(L40="",R40&lt;N(L40)),"Below your target","At or above target")))</f>
        <v/>
      </c>
    </row>
    <row r="41" ht="18" customHeight="1">
      <c r="A41" s="14" t="n"/>
      <c r="B41" s="34" t="n"/>
      <c r="C41" s="35" t="n"/>
      <c r="D41" s="12" t="n"/>
      <c r="E41" s="36">
        <f>IF(A41="","",N(C41)*N(D41))</f>
        <v/>
      </c>
      <c r="F41" s="12" t="n"/>
      <c r="G41" s="12" t="n"/>
      <c r="H41" s="37">
        <f>IF(A41="","",N(E41)+N(F41)+N(G41))</f>
        <v/>
      </c>
      <c r="I41" s="34" t="n"/>
      <c r="J41" s="36">
        <f>IF(A41="","",IF(I41="Per unit",N(INDEX(D:D,13)),N(C41)*N(INDEX(D:D,12))))</f>
        <v/>
      </c>
      <c r="K41" s="37">
        <f>IF(A41="","",N(H41)+N(J41))</f>
        <v/>
      </c>
      <c r="L41" s="38" t="n"/>
      <c r="M41" s="37">
        <f>IF(OR(A41="",N(K41)=0,L41="",N(L41)&gt;=1),"",K41/(1-L41))</f>
        <v/>
      </c>
      <c r="N41" s="36">
        <f>IF(M41="","",IF(INDEX(D:D,9)="No",0,ROUND(M41*N(INDEX(D:D,10)),2)))</f>
        <v/>
      </c>
      <c r="O41" s="37">
        <f>IF(M41="","",M41+N41)</f>
        <v/>
      </c>
      <c r="P41" s="39">
        <f>IF(OR(M41="",N(K41)=0),"",(M41-K41)/K41)</f>
        <v/>
      </c>
      <c r="Q41" s="12" t="n"/>
      <c r="R41" s="39">
        <f>IF(OR(A41="",N(Q41)=0,K41=""),"",(IF(INDEX(D:D,9)="No",Q41,Q41/(1+N(INDEX(D:D,10))))-K41)/IF(INDEX(D:D,9)="No",Q41,Q41/(1+N(INDEX(D:D,10)))))</f>
        <v/>
      </c>
      <c r="S41" s="40">
        <f>IF(OR(A41="",R41=""),"",IF(R41&lt;0,"Selling below cost",IF(OR(L41="",R41&lt;N(L41)),"Below your target","At or above target")))</f>
        <v/>
      </c>
    </row>
    <row r="42" ht="18" customHeight="1">
      <c r="A42" s="14" t="n"/>
      <c r="B42" s="34" t="n"/>
      <c r="C42" s="35" t="n"/>
      <c r="D42" s="12" t="n"/>
      <c r="E42" s="36">
        <f>IF(A42="","",N(C42)*N(D42))</f>
        <v/>
      </c>
      <c r="F42" s="12" t="n"/>
      <c r="G42" s="12" t="n"/>
      <c r="H42" s="37">
        <f>IF(A42="","",N(E42)+N(F42)+N(G42))</f>
        <v/>
      </c>
      <c r="I42" s="34" t="n"/>
      <c r="J42" s="36">
        <f>IF(A42="","",IF(I42="Per unit",N(INDEX(D:D,13)),N(C42)*N(INDEX(D:D,12))))</f>
        <v/>
      </c>
      <c r="K42" s="37">
        <f>IF(A42="","",N(H42)+N(J42))</f>
        <v/>
      </c>
      <c r="L42" s="38" t="n"/>
      <c r="M42" s="37">
        <f>IF(OR(A42="",N(K42)=0,L42="",N(L42)&gt;=1),"",K42/(1-L42))</f>
        <v/>
      </c>
      <c r="N42" s="36">
        <f>IF(M42="","",IF(INDEX(D:D,9)="No",0,ROUND(M42*N(INDEX(D:D,10)),2)))</f>
        <v/>
      </c>
      <c r="O42" s="37">
        <f>IF(M42="","",M42+N42)</f>
        <v/>
      </c>
      <c r="P42" s="39">
        <f>IF(OR(M42="",N(K42)=0),"",(M42-K42)/K42)</f>
        <v/>
      </c>
      <c r="Q42" s="12" t="n"/>
      <c r="R42" s="39">
        <f>IF(OR(A42="",N(Q42)=0,K42=""),"",(IF(INDEX(D:D,9)="No",Q42,Q42/(1+N(INDEX(D:D,10))))-K42)/IF(INDEX(D:D,9)="No",Q42,Q42/(1+N(INDEX(D:D,10)))))</f>
        <v/>
      </c>
      <c r="S42" s="40">
        <f>IF(OR(A42="",R42=""),"",IF(R42&lt;0,"Selling below cost",IF(OR(L42="",R42&lt;N(L42)),"Below your target","At or above target")))</f>
        <v/>
      </c>
    </row>
    <row r="43" ht="18" customHeight="1">
      <c r="A43" s="14" t="n"/>
      <c r="B43" s="34" t="n"/>
      <c r="C43" s="35" t="n"/>
      <c r="D43" s="12" t="n"/>
      <c r="E43" s="36">
        <f>IF(A43="","",N(C43)*N(D43))</f>
        <v/>
      </c>
      <c r="F43" s="12" t="n"/>
      <c r="G43" s="12" t="n"/>
      <c r="H43" s="37">
        <f>IF(A43="","",N(E43)+N(F43)+N(G43))</f>
        <v/>
      </c>
      <c r="I43" s="34" t="n"/>
      <c r="J43" s="36">
        <f>IF(A43="","",IF(I43="Per unit",N(INDEX(D:D,13)),N(C43)*N(INDEX(D:D,12))))</f>
        <v/>
      </c>
      <c r="K43" s="37">
        <f>IF(A43="","",N(H43)+N(J43))</f>
        <v/>
      </c>
      <c r="L43" s="38" t="n"/>
      <c r="M43" s="37">
        <f>IF(OR(A43="",N(K43)=0,L43="",N(L43)&gt;=1),"",K43/(1-L43))</f>
        <v/>
      </c>
      <c r="N43" s="36">
        <f>IF(M43="","",IF(INDEX(D:D,9)="No",0,ROUND(M43*N(INDEX(D:D,10)),2)))</f>
        <v/>
      </c>
      <c r="O43" s="37">
        <f>IF(M43="","",M43+N43)</f>
        <v/>
      </c>
      <c r="P43" s="39">
        <f>IF(OR(M43="",N(K43)=0),"",(M43-K43)/K43)</f>
        <v/>
      </c>
      <c r="Q43" s="12" t="n"/>
      <c r="R43" s="39">
        <f>IF(OR(A43="",N(Q43)=0,K43=""),"",(IF(INDEX(D:D,9)="No",Q43,Q43/(1+N(INDEX(D:D,10))))-K43)/IF(INDEX(D:D,9)="No",Q43,Q43/(1+N(INDEX(D:D,10)))))</f>
        <v/>
      </c>
      <c r="S43" s="40">
        <f>IF(OR(A43="",R43=""),"",IF(R43&lt;0,"Selling below cost",IF(OR(L43="",R43&lt;N(L43)),"Below your target","At or above target")))</f>
        <v/>
      </c>
    </row>
    <row r="45" ht="22" customHeight="1">
      <c r="A45" s="8" t="inlineStr">
        <is>
          <t>WHAT THIS TABLE IS TELLING YOU</t>
        </is>
      </c>
      <c r="B45" s="9" t="n"/>
      <c r="C45" s="9" t="n"/>
      <c r="D45" s="9" t="n"/>
      <c r="E45" s="9" t="n"/>
      <c r="F45" s="9" t="n"/>
      <c r="G45" s="9" t="n"/>
      <c r="H45" s="9" t="n"/>
      <c r="I45" s="9" t="n"/>
      <c r="J45" s="9" t="n"/>
      <c r="K45" s="9" t="n"/>
      <c r="L45" s="9" t="n"/>
      <c r="M45" s="9" t="n"/>
      <c r="N45" s="9" t="n"/>
      <c r="O45" s="9" t="n"/>
      <c r="P45" s="9" t="n"/>
      <c r="Q45" s="9" t="n"/>
      <c r="R45" s="9" t="n"/>
      <c r="S45" s="9" t="n"/>
    </row>
    <row r="46" ht="24" customHeight="1">
      <c r="A46" s="19" t="inlineStr">
        <is>
          <t>Lines you have priced</t>
        </is>
      </c>
      <c r="D46" s="41">
        <f>COUNTA(A19:A43)</f>
        <v/>
      </c>
      <c r="E46" s="21" t="inlineStr">
        <is>
          <t>One line per product or service.</t>
        </is>
      </c>
    </row>
    <row r="47" ht="24" customHeight="1">
      <c r="A47" s="19" t="inlineStr">
        <is>
          <t>Lines where you are selling below cost</t>
        </is>
      </c>
      <c r="D47" s="42">
        <f>COUNTIF(S19:S43,"Selling below cost")</f>
        <v/>
      </c>
      <c r="E47" s="21" t="inlineStr">
        <is>
          <t>Every one of these loses money on every sale. More volume makes it worse, not better.</t>
        </is>
      </c>
    </row>
    <row r="48" ht="24" customHeight="1">
      <c r="A48" s="19" t="inlineStr">
        <is>
          <t>Lines below your own target margin</t>
        </is>
      </c>
      <c r="D48" s="43">
        <f>COUNTIF(S19:S43,"Below your target")</f>
        <v/>
      </c>
      <c r="E48" s="21" t="inlineStr">
        <is>
          <t>You are making money, but less than you planned for. Start here when you review prices.</t>
        </is>
      </c>
    </row>
    <row r="49" ht="24" customHeight="1">
      <c r="A49" s="19" t="inlineStr">
        <is>
          <t>Lines at or above target</t>
        </is>
      </c>
      <c r="D49" s="44">
        <f>COUNTIF(S19:S43,"At or above target")</f>
        <v/>
      </c>
      <c r="E49" s="21" t="inlineStr">
        <is>
          <t>Leave these alone and learn from them.</t>
        </is>
      </c>
    </row>
    <row r="50" ht="24" customHeight="1">
      <c r="A50" s="19" t="inlineStr">
        <is>
          <t>Average total cost per unit across the lines you have priced</t>
        </is>
      </c>
      <c r="D50" s="45">
        <f>IF(COUNT(K19:K43)=0,"",AVERAGE(K19:K43))</f>
        <v/>
      </c>
      <c r="E50" s="21" t="inlineStr">
        <is>
          <t>A rough sense of what an average job or unit costs you.</t>
        </is>
      </c>
    </row>
    <row r="52" ht="17.5" customHeight="1">
      <c r="A52" s="7" t="inlineStr">
        <is>
          <t>Note: the price excluding VAT is your total cost divided by one less the margin. It is not cost plus the margin. A 30% margin on a cost of R 1 000 needs a price of R 1 428.57, not R 1 300. Adding 30% to cost gives you a margin of only 23.1%.</t>
        </is>
      </c>
    </row>
    <row r="53" ht="17.5" customHeight="1">
      <c r="A53" s="7" t="inlineStr">
        <is>
          <t>Note: the labour rate is what the person doing the work costs you per hour, including their UIF and the leave you pay for. It is not what you charge the customer per hour. What you charge comes out of the price columns on the right.</t>
        </is>
      </c>
    </row>
    <row r="54" ht="29" customHeight="1">
      <c r="A54"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55" ht="17.5" customHeight="1">
      <c r="A55" s="7" t="inlineStr">
        <is>
          <t>Note: rates, thresholds and fees quoted in this template were correct on 09 August 2026. Confirm the current figures on sars.gov.za, cipc.co.za or labour.gov.za before you rely on them.</t>
        </is>
      </c>
    </row>
  </sheetData>
  <mergeCells count="33">
    <mergeCell ref="A46:C46"/>
    <mergeCell ref="A8:S8"/>
    <mergeCell ref="E10:S10"/>
    <mergeCell ref="E13:S13"/>
    <mergeCell ref="A53:S53"/>
    <mergeCell ref="A12:C12"/>
    <mergeCell ref="A50:C50"/>
    <mergeCell ref="E9:S9"/>
    <mergeCell ref="A52:S52"/>
    <mergeCell ref="A47:C47"/>
    <mergeCell ref="E49:S49"/>
    <mergeCell ref="M4:S4"/>
    <mergeCell ref="E46:S46"/>
    <mergeCell ref="E11:S11"/>
    <mergeCell ref="A15:S15"/>
    <mergeCell ref="A10:C10"/>
    <mergeCell ref="M5:S5"/>
    <mergeCell ref="A13:C13"/>
    <mergeCell ref="A45:S45"/>
    <mergeCell ref="A1:S1"/>
    <mergeCell ref="A9:C9"/>
    <mergeCell ref="E47:S47"/>
    <mergeCell ref="A48:C48"/>
    <mergeCell ref="E12:S12"/>
    <mergeCell ref="A16:S16"/>
    <mergeCell ref="E50:S50"/>
    <mergeCell ref="A54:S54"/>
    <mergeCell ref="A11:C11"/>
    <mergeCell ref="A49:C49"/>
    <mergeCell ref="A55:S55"/>
    <mergeCell ref="M6:S6"/>
    <mergeCell ref="E48:S48"/>
    <mergeCell ref="A2:S2"/>
  </mergeCells>
  <conditionalFormatting sqref="S19:S43">
    <cfRule type="cellIs" priority="1" operator="equal" dxfId="0">
      <formula>"Selling below cost"</formula>
    </cfRule>
    <cfRule type="cellIs" priority="2" operator="equal" dxfId="1">
      <formula>"Below your target"</formula>
    </cfRule>
    <cfRule type="cellIs" priority="3" operator="equal" dxfId="2">
      <formula>"At or above target"</formula>
    </cfRule>
  </conditionalFormatting>
  <conditionalFormatting sqref="D19:D43">
    <cfRule type="expression" priority="4" dxfId="0">
      <formula>AND($D19&lt;&gt;"",$D19&lt;$D$11)</formula>
    </cfRule>
  </conditionalFormatting>
  <conditionalFormatting sqref="R19:R43">
    <cfRule type="cellIs" priority="5" operator="lessThan" dxfId="0">
      <formula>0</formula>
    </cfRule>
  </conditionalFormatting>
  <conditionalFormatting sqref="Q19:Q43">
    <cfRule type="expression" priority="6" dxfId="1">
      <formula>AND($Q19&lt;&gt;"",$O19&lt;&gt;"",$Q19&lt;$O19)</formula>
    </cfRule>
  </conditionalFormatting>
  <dataValidations count="3">
    <dataValidation sqref="D9" showDropDown="0" showInputMessage="1" showErrorMessage="1" allowBlank="1" errorTitle="Choose from the list" error="Pick one of the options in the dropdown." promptTitle="Select" prompt="Yes if you are a registered VAT vendor. No if you are not." type="list">
      <formula1>"Yes,No"</formula1>
    </dataValidation>
    <dataValidation sqref="B19:B43" showDropDown="0" showInputMessage="1" showErrorMessage="1" allowBlank="1" errorTitle="Choose from the list" error="Pick one of the options in the dropdown." promptTitle="Select" prompt="How you quote this: per job, per hour, per item and so on." type="list">
      <formula1>"Per job,Per hour,Per item,Per day,Per square metre,Per kilogram,Per litre,Per month"</formula1>
    </dataValidation>
    <dataValidation sqref="I19:I43" showDropDown="0" showInputMessage="1" showErrorMessage="1" allowBlank="1" errorTitle="Choose from the list" error="Pick one of the options in the dropdown." promptTitle="Select" prompt="Per hour for work you sell by time. Per unit for goods you make or sell." type="list">
      <formula1>"Per hour,Per unit"</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191C4A"/>
    <outlinePr summaryBelow="1" summaryRight="1"/>
    <pageSetUpPr fitToPage="1"/>
  </sheetPr>
  <dimension ref="A1:F40"/>
  <sheetViews>
    <sheetView showGridLines="0" workbookViewId="0">
      <pane ySplit="9" topLeftCell="A10" activePane="bottomLeft" state="frozen"/>
      <selection pane="bottomLeft" activeCell="A1" sqref="A1"/>
    </sheetView>
  </sheetViews>
  <sheetFormatPr baseColWidth="8" defaultRowHeight="15"/>
  <cols>
    <col width="46" customWidth="1" min="1" max="1"/>
    <col width="18" customWidth="1" min="2" max="2"/>
    <col width="18" customWidth="1" min="3" max="3"/>
    <col width="18" customWidth="1" min="4" max="4"/>
    <col width="18" customWidth="1" min="5" max="5"/>
    <col width="44" customWidth="1" min="6" max="6"/>
  </cols>
  <sheetData>
    <row r="1" ht="26" customHeight="1">
      <c r="A1" s="1" t="inlineStr">
        <is>
          <t>THE PRICE CALCULATOR</t>
        </is>
      </c>
    </row>
    <row r="2" ht="14" customHeight="1">
      <c r="A2" s="2" t="inlineStr">
        <is>
          <t>Markup and margin are not the same number, and confusing them is the fastest way to undercharge</t>
        </is>
      </c>
    </row>
    <row r="3" ht="4" customHeight="1">
      <c r="A3" s="3" t="n"/>
      <c r="B3" s="3" t="n"/>
      <c r="C3" s="3" t="n"/>
      <c r="D3" s="3" t="n"/>
      <c r="E3" s="3" t="n"/>
      <c r="F3" s="3" t="n"/>
    </row>
    <row r="4" ht="15" customHeight="1">
      <c r="A4" s="4" t="inlineStr">
        <is>
          <t>[YOUR COMPANY NAME]</t>
        </is>
      </c>
      <c r="C4" s="5" t="inlineStr">
        <is>
          <t>[ Insert your logo in the space above ]</t>
        </is>
      </c>
    </row>
    <row r="5" ht="15" customHeight="1">
      <c r="A5" s="6" t="inlineStr">
        <is>
          <t>Reg No: [XXXX/XXXXXX/XX]</t>
        </is>
      </c>
      <c r="C5" s="5" t="inlineStr">
        <is>
          <t>VAT No: [4XXXXXXXXX] (if VAT registered)</t>
        </is>
      </c>
    </row>
    <row r="6" ht="15" customHeight="1">
      <c r="A6" s="6" t="inlineStr">
        <is>
          <t>[email@yourbusiness.co.za]</t>
        </is>
      </c>
      <c r="C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8" t="inlineStr">
        <is>
          <t>PRICE ONE ITEM FROM THE MARGIN YOU NEED</t>
        </is>
      </c>
      <c r="B10" s="9" t="n"/>
      <c r="C10" s="9" t="n"/>
      <c r="D10" s="9" t="n"/>
      <c r="E10" s="9" t="n"/>
      <c r="F10" s="9" t="n"/>
    </row>
    <row r="11" ht="22" customHeight="1">
      <c r="A11" s="19" t="inlineStr">
        <is>
          <t>Total cost per unit</t>
        </is>
      </c>
      <c r="C11" s="28" t="n">
        <v>1000</v>
      </c>
      <c r="D11" s="21" t="inlineStr">
        <is>
          <t>Direct cost plus the share of overheads that unit carries. Take it from the Cost and price sheet.</t>
        </is>
      </c>
    </row>
    <row r="12" ht="22" customHeight="1">
      <c r="A12" s="19" t="inlineStr">
        <is>
          <t>The margin you want</t>
        </is>
      </c>
      <c r="C12" s="24" t="n">
        <v>0.3</v>
      </c>
      <c r="D12" s="21" t="inlineStr">
        <is>
          <t>Type it as a percentage. It has to be less than 100%. Margin is measured against the price, not against the cost.</t>
        </is>
      </c>
    </row>
    <row r="13" ht="22" customHeight="1">
      <c r="A13" s="19" t="inlineStr">
        <is>
          <t>VAT rate</t>
        </is>
      </c>
      <c r="C13" s="24" t="n">
        <v>0.15</v>
      </c>
      <c r="D13" s="21" t="inlineStr">
        <is>
          <t>15%. Only charge it if you are registered for VAT with SARS.</t>
        </is>
      </c>
    </row>
    <row r="14" ht="22" customHeight="1">
      <c r="A14" s="19" t="inlineStr">
        <is>
          <t>Price excluding VAT</t>
        </is>
      </c>
      <c r="C14" s="26">
        <f>IF(OR(N(C12)&gt;=1,N(C11)=0),"",C11/(1-C12))</f>
        <v/>
      </c>
      <c r="D14" s="21" t="inlineStr">
        <is>
          <t>Cost divided by one less the margin. This is the number to quote to another business that is registered for VAT.</t>
        </is>
      </c>
    </row>
    <row r="15" ht="22" customHeight="1">
      <c r="A15" s="19" t="inlineStr">
        <is>
          <t>VAT at the rate above</t>
        </is>
      </c>
      <c r="C15" s="45">
        <f>IF(C14="","",ROUND(C14*C13,2))</f>
        <v/>
      </c>
      <c r="D15" s="21" t="inlineStr">
        <is>
          <t>Worked out live from the price and the rate. Never type it in.</t>
        </is>
      </c>
    </row>
    <row r="16" ht="22" customHeight="1">
      <c r="A16" s="19" t="inlineStr">
        <is>
          <t>Price including VAT</t>
        </is>
      </c>
      <c r="C16" s="26">
        <f>IF(C14="","",C14+C15)</f>
        <v/>
      </c>
      <c r="D16" s="21" t="inlineStr">
        <is>
          <t>This is the shelf price or the price on the invoice to a member of the public. Round it up to something sensible, never down.</t>
        </is>
      </c>
    </row>
    <row r="17" ht="22" customHeight="1">
      <c r="A17" s="19" t="inlineStr">
        <is>
          <t>The markup that margin implies</t>
        </is>
      </c>
      <c r="C17" s="46">
        <f>IF(OR(C14="",N(C11)=0),"",(C14-C11)/C11)</f>
        <v/>
      </c>
      <c r="D17" s="21" t="inlineStr">
        <is>
          <t>The percentage you have to add to cost to arrive at that price. A 30% margin is a markup of 42.9%. A 50% margin is a markup of 100%.</t>
        </is>
      </c>
    </row>
    <row r="18" ht="22" customHeight="1">
      <c r="A18" s="19" t="inlineStr">
        <is>
          <t>Gross profit in Rand per unit</t>
        </is>
      </c>
      <c r="C18" s="26">
        <f>IF(C14="","",C14-C11)</f>
        <v/>
      </c>
      <c r="D18" s="21" t="inlineStr">
        <is>
          <t>What is left after the cost of the unit. It still has to cover anything you left off the cost build up, and then your tax.</t>
        </is>
      </c>
    </row>
    <row r="20" ht="22" customHeight="1">
      <c r="A20" s="47" t="inlineStr">
        <is>
          <t>NOW THE OTHER WAY ROUND: YOU ADDED A PERCENTAGE TO COST</t>
        </is>
      </c>
      <c r="B20" s="48" t="n"/>
      <c r="C20" s="48" t="n"/>
      <c r="D20" s="48" t="n"/>
      <c r="E20" s="48" t="n"/>
      <c r="F20" s="48" t="n"/>
    </row>
    <row r="21" ht="29" customHeight="1">
      <c r="A21" s="7" t="inlineStr">
        <is>
          <t>Note: most owners price by adding a percentage to what the item cost. That gives a markup. The margin it produces is always smaller, and the margin is the number that has to pay your rent.</t>
        </is>
      </c>
    </row>
    <row r="22" ht="22" customHeight="1">
      <c r="A22" s="19" t="inlineStr">
        <is>
          <t>Total cost per unit</t>
        </is>
      </c>
      <c r="C22" s="28" t="n">
        <v>1000</v>
      </c>
      <c r="D22" s="21" t="inlineStr">
        <is>
          <t>The same cost, repeated here so you can compare the two approaches side by side.</t>
        </is>
      </c>
    </row>
    <row r="23" ht="22" customHeight="1">
      <c r="A23" s="19" t="inlineStr">
        <is>
          <t>The markup you added to cost</t>
        </is>
      </c>
      <c r="C23" s="24" t="n">
        <v>0.3</v>
      </c>
      <c r="D23" s="21" t="inlineStr">
        <is>
          <t>The percentage you added on top of cost.</t>
        </is>
      </c>
    </row>
    <row r="24" ht="22" customHeight="1">
      <c r="A24" s="19" t="inlineStr">
        <is>
          <t>Price excluding VAT that gives you</t>
        </is>
      </c>
      <c r="C24" s="45">
        <f>IF(N(C22)=0,"",C22*(1+C23))</f>
        <v/>
      </c>
      <c r="D24" s="21" t="inlineStr">
        <is>
          <t>Cost multiplied by one plus the markup.</t>
        </is>
      </c>
    </row>
    <row r="25" ht="26" customHeight="1">
      <c r="A25" s="19" t="inlineStr">
        <is>
          <t>The margin you actually get</t>
        </is>
      </c>
      <c r="C25" s="49">
        <f>IF(C24="","",(C24-C22)/C24)</f>
        <v/>
      </c>
      <c r="D25" s="21" t="inlineStr">
        <is>
          <t>Markup divided by one plus markup. A 30% markup is a margin of only 23.1%. That difference is the money most small businesses never notice losing.</t>
        </is>
      </c>
    </row>
    <row r="26" ht="26" customHeight="1">
      <c r="A26" s="19" t="inlineStr">
        <is>
          <t>What you lose per unit against the margin you wanted</t>
        </is>
      </c>
      <c r="C26" s="27">
        <f>IF(OR(C24="",C14=""),"",C14-C24)</f>
        <v/>
      </c>
      <c r="D26" s="21" t="inlineStr">
        <is>
          <t>The price the margin above needed, less the price the markup gave you. Multiply it by everything you sell in a year.</t>
        </is>
      </c>
    </row>
    <row r="28" ht="22" customHeight="1">
      <c r="A28" s="8" t="inlineStr">
        <is>
          <t>MARKUP AND MARGIN SIDE BY SIDE</t>
        </is>
      </c>
      <c r="B28" s="9" t="n"/>
      <c r="C28" s="9" t="n"/>
      <c r="D28" s="9" t="n"/>
      <c r="E28" s="9" t="n"/>
      <c r="F28" s="9" t="n"/>
    </row>
    <row r="29" ht="26" customHeight="1">
      <c r="A29" s="10" t="inlineStr">
        <is>
          <t>IF YOU ADD THIS MARKUP TO COST</t>
        </is>
      </c>
      <c r="B29" s="10" t="inlineStr">
        <is>
          <t>THE MARGIN YOU ACTUALLY GET</t>
        </is>
      </c>
      <c r="C29" s="10" t="inlineStr">
        <is>
          <t>ON A COST OF R 1 000 YOU SELL AT</t>
        </is>
      </c>
      <c r="D29" s="10" t="inlineStr">
        <is>
          <t>TO GET THAT AS A MARGIN YOU MUST CHARGE</t>
        </is>
      </c>
      <c r="E29" s="10" t="inlineStr">
        <is>
          <t>THE DIFFERENCE PER UNIT</t>
        </is>
      </c>
      <c r="F29" s="10" t="inlineStr">
        <is>
          <t>WHAT IT MEANS</t>
        </is>
      </c>
    </row>
    <row r="30" ht="30" customHeight="1">
      <c r="A30" s="31" t="n">
        <v>0.2</v>
      </c>
      <c r="B30" s="50">
        <f>IF(A30="","",A30/(1+A30))</f>
        <v/>
      </c>
      <c r="C30" s="51">
        <f>IF(A30="","",1000*(1+A30))</f>
        <v/>
      </c>
      <c r="D30" s="52">
        <f>IF(OR(A30="",A30&gt;=1),"",1000/(1-A30))</f>
        <v/>
      </c>
      <c r="E30" s="53">
        <f>IF(D30="","",D30-C30)</f>
        <v/>
      </c>
      <c r="F30" s="13" t="inlineStr">
        <is>
          <t>Common on groceries and airtime. It leaves almost nothing for rent and wages.</t>
        </is>
      </c>
    </row>
    <row r="31" ht="30" customHeight="1">
      <c r="A31" s="31" t="n">
        <v>0.3</v>
      </c>
      <c r="B31" s="50">
        <f>IF(A31="","",A31/(1+A31))</f>
        <v/>
      </c>
      <c r="C31" s="51">
        <f>IF(A31="","",1000*(1+A31))</f>
        <v/>
      </c>
      <c r="D31" s="52">
        <f>IF(OR(A31="",A31&gt;=1),"",1000/(1-A31))</f>
        <v/>
      </c>
      <c r="E31" s="53">
        <f>IF(D31="","",D31-C31)</f>
        <v/>
      </c>
      <c r="F31" s="13" t="inlineStr">
        <is>
          <t>A thin markup. It only works on real volume.</t>
        </is>
      </c>
    </row>
    <row r="32" ht="30" customHeight="1">
      <c r="A32" s="31" t="n">
        <v>0.5</v>
      </c>
      <c r="B32" s="50">
        <f>IF(A32="","",A32/(1+A32))</f>
        <v/>
      </c>
      <c r="C32" s="51">
        <f>IF(A32="","",1000*(1+A32))</f>
        <v/>
      </c>
      <c r="D32" s="52">
        <f>IF(OR(A32="",A32&gt;=1),"",1000/(1-A32))</f>
        <v/>
      </c>
      <c r="E32" s="53">
        <f>IF(D32="","",D32-C32)</f>
        <v/>
      </c>
      <c r="F32" s="13" t="inlineStr">
        <is>
          <t>A typical small retail markup. The margin is only a third.</t>
        </is>
      </c>
    </row>
    <row r="33" ht="30" customHeight="1">
      <c r="A33" s="31" t="n">
        <v>0.75</v>
      </c>
      <c r="B33" s="50">
        <f>IF(A33="","",A33/(1+A33))</f>
        <v/>
      </c>
      <c r="C33" s="51">
        <f>IF(A33="","",1000*(1+A33))</f>
        <v/>
      </c>
      <c r="D33" s="52">
        <f>IF(OR(A33="",A33&gt;=1),"",1000/(1-A33))</f>
        <v/>
      </c>
      <c r="E33" s="53">
        <f>IF(D33="","",D33-C33)</f>
        <v/>
      </c>
      <c r="F33" s="13" t="inlineStr">
        <is>
          <t>Where most workshops and salons need to be once labour is properly costed.</t>
        </is>
      </c>
    </row>
    <row r="34" ht="30" customHeight="1">
      <c r="A34" s="31" t="n">
        <v>1</v>
      </c>
      <c r="B34" s="50">
        <f>IF(A34="","",A34/(1+A34))</f>
        <v/>
      </c>
      <c r="C34" s="51">
        <f>IF(A34="","",1000*(1+A34))</f>
        <v/>
      </c>
      <c r="D34" s="52">
        <f>IF(OR(A34="",A34&gt;=1),"",1000/(1-A34))</f>
        <v/>
      </c>
      <c r="E34" s="53">
        <f>IF(D34="","",D34-C34)</f>
        <v/>
      </c>
      <c r="F34" s="13" t="inlineStr">
        <is>
          <t>Doubling the cost. This is a 50% margin, and it is what most small businesses need to survive.</t>
        </is>
      </c>
    </row>
    <row r="35" ht="30" customHeight="1">
      <c r="A35" s="31" t="n">
        <v>1.5</v>
      </c>
      <c r="B35" s="50">
        <f>IF(A35="","",A35/(1+A35))</f>
        <v/>
      </c>
      <c r="C35" s="51">
        <f>IF(A35="","",1000*(1+A35))</f>
        <v/>
      </c>
      <c r="D35" s="52">
        <f>IF(OR(A35="",A35&gt;=1),"",1000/(1-A35))</f>
        <v/>
      </c>
      <c r="E35" s="53">
        <f>IF(D35="","",D35-C35)</f>
        <v/>
      </c>
      <c r="F35" s="13" t="inlineStr">
        <is>
          <t>Common on low cost, high effort work such as plated food or made up bouquets.</t>
        </is>
      </c>
    </row>
    <row r="36" ht="30" customHeight="1">
      <c r="A36" s="31" t="n">
        <v>2</v>
      </c>
      <c r="B36" s="50">
        <f>IF(A36="","",A36/(1+A36))</f>
        <v/>
      </c>
      <c r="C36" s="51">
        <f>IF(A36="","",1000*(1+A36))</f>
        <v/>
      </c>
      <c r="D36" s="52">
        <f>IF(OR(A36="",A36&gt;=1),"",1000/(1-A36))</f>
        <v/>
      </c>
      <c r="E36" s="53">
        <f>IF(D36="","",D36-C36)</f>
        <v/>
      </c>
      <c r="F36" s="13" t="inlineStr">
        <is>
          <t>Three times cost. Usual in hospitality on drinks, and in beauty where your time is the real cost.</t>
        </is>
      </c>
    </row>
    <row r="38" ht="40.5" customHeight="1">
      <c r="A38" s="7" t="inlineStr">
        <is>
          <t>Note: read the first two columns together. Every row is the same sale looked at two ways. The fourth column answers a different question: what you would have to charge if that percentage were the margin you wanted rather than the markup you added. Above 100% the answer stops existing, because you cannot have a margin of 100% or more.</t>
        </is>
      </c>
    </row>
    <row r="39" ht="29" customHeight="1">
      <c r="A39" s="7" t="inlineStr">
        <is>
          <t>Note: the margin column is worked out live from the markup you type in the first column, using markup divided by one plus markup. Change any markup and the whole row follows.</t>
        </is>
      </c>
    </row>
    <row r="40" ht="29" customHeight="1">
      <c r="A40" s="7" t="inlineStr">
        <is>
          <t>Note: one sentence to remember: markup is measured against what you paid, margin is measured against what you charged. Suppliers and sales representatives quote markup because it sounds bigger. Your bank balance only responds to margin.</t>
        </is>
      </c>
    </row>
  </sheetData>
  <mergeCells count="39">
    <mergeCell ref="A24:B24"/>
    <mergeCell ref="D11:F11"/>
    <mergeCell ref="D13:F13"/>
    <mergeCell ref="A15:B15"/>
    <mergeCell ref="A11:B11"/>
    <mergeCell ref="D17:F17"/>
    <mergeCell ref="A21:F21"/>
    <mergeCell ref="D16:F16"/>
    <mergeCell ref="A2:F2"/>
    <mergeCell ref="A16:B16"/>
    <mergeCell ref="A25:B25"/>
    <mergeCell ref="C6:F6"/>
    <mergeCell ref="A8:F8"/>
    <mergeCell ref="D12:F12"/>
    <mergeCell ref="D18:F18"/>
    <mergeCell ref="A18:B18"/>
    <mergeCell ref="C5:F5"/>
    <mergeCell ref="A20:F20"/>
    <mergeCell ref="D15:F15"/>
    <mergeCell ref="D25:F25"/>
    <mergeCell ref="A12:B12"/>
    <mergeCell ref="D24:F24"/>
    <mergeCell ref="A38:F38"/>
    <mergeCell ref="A26:B26"/>
    <mergeCell ref="A10:F10"/>
    <mergeCell ref="D14:F14"/>
    <mergeCell ref="A28:F28"/>
    <mergeCell ref="D23:F23"/>
    <mergeCell ref="C4:F4"/>
    <mergeCell ref="A14:B14"/>
    <mergeCell ref="D26:F26"/>
    <mergeCell ref="A40:F40"/>
    <mergeCell ref="A17:B17"/>
    <mergeCell ref="A23:B23"/>
    <mergeCell ref="A39:F39"/>
    <mergeCell ref="A22:B22"/>
    <mergeCell ref="A1:F1"/>
    <mergeCell ref="D22:F22"/>
    <mergeCell ref="A13:B13"/>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21759B"/>
    <outlinePr summaryBelow="1" summaryRight="1"/>
    <pageSetUpPr fitToPage="1"/>
  </sheetPr>
  <dimension ref="A1:D36"/>
  <sheetViews>
    <sheetView showGridLines="0" workbookViewId="0">
      <pane ySplit="10" topLeftCell="A11" activePane="bottomLeft" state="frozen"/>
      <selection pane="bottomLeft" activeCell="A1" sqref="A1"/>
    </sheetView>
  </sheetViews>
  <sheetFormatPr baseColWidth="8" defaultRowHeight="15"/>
  <cols>
    <col width="50" customWidth="1" min="1" max="1"/>
    <col width="20" customWidth="1" min="2" max="2"/>
    <col width="20" customWidth="1" min="3" max="3"/>
    <col width="62" customWidth="1" min="4" max="4"/>
  </cols>
  <sheetData>
    <row r="1" ht="26" customHeight="1">
      <c r="A1" s="1" t="inlineStr">
        <is>
          <t>BREAK EVEN</t>
        </is>
      </c>
    </row>
    <row r="2" ht="14" customHeight="1">
      <c r="A2" s="2" t="inlineStr">
        <is>
          <t>How much you have to sell before you have earned anything at all</t>
        </is>
      </c>
    </row>
    <row r="3" ht="4" customHeight="1">
      <c r="A3" s="3" t="n"/>
      <c r="B3" s="3" t="n"/>
      <c r="C3" s="3" t="n"/>
      <c r="D3" s="3" t="n"/>
    </row>
    <row r="4" ht="15" customHeight="1">
      <c r="A4" s="4" t="inlineStr">
        <is>
          <t>[YOUR COMPANY NAME]</t>
        </is>
      </c>
      <c r="B4" s="5" t="inlineStr">
        <is>
          <t>[ Insert your logo in the space above ]</t>
        </is>
      </c>
    </row>
    <row r="5" ht="15" customHeight="1">
      <c r="A5" s="6" t="inlineStr">
        <is>
          <t>Reg No: [XXXX/XXXXXX/XX]</t>
        </is>
      </c>
      <c r="B5" s="5" t="inlineStr">
        <is>
          <t>VAT No: [4XXXXXXXXX] (if VAT registered)</t>
        </is>
      </c>
    </row>
    <row r="6" ht="15" customHeight="1">
      <c r="A6" s="6" t="inlineStr">
        <is>
          <t>[email@yourbusiness.co.za]</t>
        </is>
      </c>
      <c r="B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break even is the point where your gross profit exactly covers your fixed costs. Below it you are funding the business out of your own pocket. Above it, every extra unit adds its whole contribution to your profit.</t>
        </is>
      </c>
    </row>
    <row r="11" ht="22" customHeight="1">
      <c r="A11" s="8" t="inlineStr">
        <is>
          <t>YOUR FIXED COSTS</t>
        </is>
      </c>
      <c r="B11" s="9" t="n"/>
      <c r="C11" s="9" t="n"/>
      <c r="D11" s="9" t="n"/>
    </row>
    <row r="12" ht="22" customHeight="1">
      <c r="A12" s="19" t="inlineStr">
        <is>
          <t>Monthly overheads from the Overheads and hours sheet</t>
        </is>
      </c>
      <c r="B12" s="45">
        <f>'Overheads and hours'!B30</f>
        <v/>
      </c>
      <c r="C12" s="21" t="inlineStr">
        <is>
          <t>Live from that sheet. Change an overhead there and this follows.</t>
        </is>
      </c>
    </row>
    <row r="13" ht="22" customHeight="1">
      <c r="A13" s="19" t="inlineStr">
        <is>
          <t>Any other fixed cost not on that sheet</t>
        </is>
      </c>
      <c r="B13" s="28" t="n"/>
      <c r="C13" s="21" t="inlineStr">
        <is>
          <t>A loan repayment, an owner's drawing you take every month whatever happens, or an instalment on equipment.</t>
        </is>
      </c>
    </row>
    <row r="14" ht="22" customHeight="1">
      <c r="A14" s="19" t="inlineStr">
        <is>
          <t>Total fixed costs per month</t>
        </is>
      </c>
      <c r="B14" s="27">
        <f>N(B12)+N(B13)</f>
        <v/>
      </c>
      <c r="C14" s="21" t="inlineStr">
        <is>
          <t>This is the number you have to cover every single month.</t>
        </is>
      </c>
    </row>
    <row r="16" ht="22" customHeight="1">
      <c r="A16" s="8" t="inlineStr">
        <is>
          <t>YOUR CONTRIBUTION PER UNIT</t>
        </is>
      </c>
      <c r="B16" s="9" t="n"/>
      <c r="C16" s="9" t="n"/>
      <c r="D16" s="9" t="n"/>
    </row>
    <row r="17" ht="29" customHeight="1">
      <c r="A17" s="7" t="inlineStr">
        <is>
          <t>Note: contribution is what one sale contributes towards your fixed costs. It is the selling price less only the costs that change with the sale: materials, the labour on that job, delivery for that job. Do not subtract rent here, or you will count it twice.</t>
        </is>
      </c>
    </row>
    <row r="18" ht="22" customHeight="1">
      <c r="A18" s="19" t="inlineStr">
        <is>
          <t>Selling price per unit excluding VAT</t>
        </is>
      </c>
      <c r="B18" s="28" t="n"/>
      <c r="C18" s="21" t="inlineStr">
        <is>
          <t>Excluding VAT, because VAT is never yours. If you are not registered for VAT, use the price you charge.</t>
        </is>
      </c>
    </row>
    <row r="19" ht="22" customHeight="1">
      <c r="A19" s="19" t="inlineStr">
        <is>
          <t>Variable cost per unit</t>
        </is>
      </c>
      <c r="B19" s="28" t="n"/>
      <c r="C19" s="21" t="inlineStr">
        <is>
          <t>Only the costs that change with the sale. This is the direct cost per unit column on the Cost and price sheet.</t>
        </is>
      </c>
    </row>
    <row r="20" ht="22" customHeight="1">
      <c r="A20" s="19" t="inlineStr">
        <is>
          <t>Contribution per unit</t>
        </is>
      </c>
      <c r="B20" s="26">
        <f>IF(N(B18)=0,"",B18-N(B19))</f>
        <v/>
      </c>
      <c r="C20" s="21" t="inlineStr">
        <is>
          <t>Price less variable cost. If this is zero or negative, no amount of volume will ever save you.</t>
        </is>
      </c>
    </row>
    <row r="21" ht="22" customHeight="1">
      <c r="A21" s="19" t="inlineStr">
        <is>
          <t>Contribution margin</t>
        </is>
      </c>
      <c r="B21" s="46">
        <f>IF(N(B18)=0,"",B20/B18)</f>
        <v/>
      </c>
      <c r="C21" s="21" t="inlineStr">
        <is>
          <t>Contribution as a share of the price. Carry this number in your head. The Price change sheet uses it.</t>
        </is>
      </c>
    </row>
    <row r="23" ht="22" customHeight="1">
      <c r="A23" s="8" t="inlineStr">
        <is>
          <t>WHERE BREAK EVEN FALLS</t>
        </is>
      </c>
      <c r="B23" s="9" t="n"/>
      <c r="C23" s="9" t="n"/>
      <c r="D23" s="9" t="n"/>
    </row>
    <row r="24" ht="22" customHeight="1">
      <c r="A24" s="19" t="inlineStr">
        <is>
          <t>Break even units per month</t>
        </is>
      </c>
      <c r="B24" s="54">
        <f>IF(OR(B20="",N(B20)&lt;=0),"",B14/B20)</f>
        <v/>
      </c>
      <c r="C24" s="21" t="inlineStr">
        <is>
          <t>Fixed costs divided by contribution per unit. Round it up: you cannot sell most of a unit.</t>
        </is>
      </c>
    </row>
    <row r="25" ht="22" customHeight="1">
      <c r="A25" s="19" t="inlineStr">
        <is>
          <t>Break even revenue per month excluding VAT</t>
        </is>
      </c>
      <c r="B25" s="27">
        <f>IF(B24="","",B24*B18)</f>
        <v/>
      </c>
      <c r="C25" s="21" t="inlineStr">
        <is>
          <t>The same point expressed as turnover. This is the figure to write on the wall.</t>
        </is>
      </c>
    </row>
    <row r="26" ht="22" customHeight="1">
      <c r="A26" s="19" t="inlineStr">
        <is>
          <t>Trading days in a month</t>
        </is>
      </c>
      <c r="B26" s="20" t="n">
        <v>22</v>
      </c>
      <c r="C26" s="21" t="inlineStr">
        <is>
          <t>Six days a week is about 26. Five days a week is about 22.</t>
        </is>
      </c>
    </row>
    <row r="27" ht="22" customHeight="1">
      <c r="A27" s="19" t="inlineStr">
        <is>
          <t>Break even units per trading day</t>
        </is>
      </c>
      <c r="B27" s="55">
        <f>IF(OR(B24="",N(B26)=0),"",B24/B26)</f>
        <v/>
      </c>
      <c r="C27" s="21" t="inlineStr">
        <is>
          <t>The daily target. Far more useful than a monthly one, because you can check it before you lock up.</t>
        </is>
      </c>
    </row>
    <row r="29" ht="22" customHeight="1">
      <c r="A29" s="8" t="inlineStr">
        <is>
          <t>WHERE YOU ACTUALLY ARE</t>
        </is>
      </c>
      <c r="B29" s="9" t="n"/>
      <c r="C29" s="9" t="n"/>
      <c r="D29" s="9" t="n"/>
    </row>
    <row r="30" ht="22" customHeight="1">
      <c r="A30" s="19" t="inlineStr">
        <is>
          <t>Units you actually sell in a month</t>
        </is>
      </c>
      <c r="B30" s="22" t="n"/>
      <c r="C30" s="21" t="inlineStr">
        <is>
          <t>Your real figure, from your invoices, not the one you hope for.</t>
        </is>
      </c>
    </row>
    <row r="31" ht="26" customHeight="1">
      <c r="A31" s="19" t="inlineStr">
        <is>
          <t>Profit or loss per month before tax</t>
        </is>
      </c>
      <c r="B31" s="45">
        <f>IF(OR(B20="",N(B30)=0),"",N(B30)*B20-B14)</f>
        <v/>
      </c>
      <c r="C31" s="21" t="inlineStr">
        <is>
          <t>Units multiplied by contribution, less fixed costs. A negative number here is the amount you are funding out of savings or credit every month.</t>
        </is>
      </c>
    </row>
    <row r="32" ht="22" customHeight="1">
      <c r="A32" s="19" t="inlineStr">
        <is>
          <t>Margin of safety in units</t>
        </is>
      </c>
      <c r="B32" s="55">
        <f>IF(OR(B24="",N(B30)=0),"",N(B30)-B24)</f>
        <v/>
      </c>
      <c r="C32" s="21" t="inlineStr">
        <is>
          <t>How many units of sales you could lose before you stop covering your fixed costs.</t>
        </is>
      </c>
    </row>
    <row r="33" ht="22" customHeight="1">
      <c r="A33" s="19" t="inlineStr">
        <is>
          <t>Margin of safety as a percentage of your sales</t>
        </is>
      </c>
      <c r="B33" s="56">
        <f>IF(OR(B32="",N(B30)=0),"",B32/N(B30))</f>
        <v/>
      </c>
      <c r="C33" s="21" t="inlineStr">
        <is>
          <t>Under 10% is uncomfortable. Under zero means you are trading at a loss right now.</t>
        </is>
      </c>
    </row>
    <row r="35" ht="29" customHeight="1">
      <c r="A35" s="7" t="inlineStr">
        <is>
          <t>Note: if your break even units are higher than anything you could physically produce or serve in a month, the problem is the price, not the effort. Go back to the Cost and price sheet before you work longer hours.</t>
        </is>
      </c>
    </row>
    <row r="36" ht="29" customHeight="1">
      <c r="A36" s="7" t="inlineStr">
        <is>
          <t>Note: VAT is not part of break even. You collect it for SARS and you pay it over. Treating VAT you have collected as working capital is one of the most common ways a profitable small business runs out of cash.</t>
        </is>
      </c>
    </row>
  </sheetData>
  <mergeCells count="29">
    <mergeCell ref="A17:D17"/>
    <mergeCell ref="A23:D23"/>
    <mergeCell ref="A8:D8"/>
    <mergeCell ref="C24:D24"/>
    <mergeCell ref="C30:D30"/>
    <mergeCell ref="C33:D33"/>
    <mergeCell ref="A35:D35"/>
    <mergeCell ref="A29:D29"/>
    <mergeCell ref="C14:D14"/>
    <mergeCell ref="C26:D26"/>
    <mergeCell ref="C20:D20"/>
    <mergeCell ref="A9:D9"/>
    <mergeCell ref="C25:D25"/>
    <mergeCell ref="A11:D11"/>
    <mergeCell ref="C31:D31"/>
    <mergeCell ref="B6:D6"/>
    <mergeCell ref="A36:D36"/>
    <mergeCell ref="A1:D1"/>
    <mergeCell ref="C12:D12"/>
    <mergeCell ref="B5:D5"/>
    <mergeCell ref="C21:D21"/>
    <mergeCell ref="C27:D27"/>
    <mergeCell ref="B4:D4"/>
    <mergeCell ref="A16:D16"/>
    <mergeCell ref="C32:D32"/>
    <mergeCell ref="C19:D19"/>
    <mergeCell ref="C13:D13"/>
    <mergeCell ref="A2:D2"/>
    <mergeCell ref="C18:D18"/>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5.xml><?xml version="1.0" encoding="utf-8"?>
<worksheet xmlns="http://schemas.openxmlformats.org/spreadsheetml/2006/main">
  <sheetPr>
    <tabColor rgb="00191C4A"/>
    <outlinePr summaryBelow="1" summaryRight="1"/>
    <pageSetUpPr fitToPage="1"/>
  </sheetPr>
  <dimension ref="A1:E47"/>
  <sheetViews>
    <sheetView showGridLines="0" workbookViewId="0">
      <pane ySplit="10" topLeftCell="A11" activePane="bottomLeft" state="frozen"/>
      <selection pane="bottomLeft" activeCell="A1" sqref="A1"/>
    </sheetView>
  </sheetViews>
  <sheetFormatPr baseColWidth="8" defaultRowHeight="15"/>
  <cols>
    <col width="52" customWidth="1" min="1" max="1"/>
    <col width="24" customWidth="1" min="2" max="2"/>
    <col width="20" customWidth="1" min="3" max="3"/>
    <col width="20" customWidth="1" min="4" max="4"/>
    <col width="58" customWidth="1" min="5" max="5"/>
  </cols>
  <sheetData>
    <row r="1" ht="26" customHeight="1">
      <c r="A1" s="1" t="inlineStr">
        <is>
          <t>PRICE CHANGE MODELLER</t>
        </is>
      </c>
    </row>
    <row r="2" ht="14" customHeight="1">
      <c r="A2" s="2" t="inlineStr">
        <is>
          <t>If you raise your price, how many customers can you afford to lose and still be better off</t>
        </is>
      </c>
    </row>
    <row r="3" ht="4" customHeight="1">
      <c r="A3" s="3" t="n"/>
      <c r="B3" s="3" t="n"/>
      <c r="C3" s="3" t="n"/>
      <c r="D3" s="3" t="n"/>
      <c r="E3" s="3" t="n"/>
    </row>
    <row r="4" ht="15" customHeight="1">
      <c r="A4" s="4" t="inlineStr">
        <is>
          <t>[YOUR COMPANY NAME]</t>
        </is>
      </c>
      <c r="B4" s="5" t="inlineStr">
        <is>
          <t>[ Insert your logo in the space above ]</t>
        </is>
      </c>
    </row>
    <row r="5" ht="15" customHeight="1">
      <c r="A5" s="6" t="inlineStr">
        <is>
          <t>Reg No: [XXXX/XXXXXX/XX]</t>
        </is>
      </c>
      <c r="B5" s="5" t="inlineStr">
        <is>
          <t>VAT No: [4XXXXXXXXX] (if VAT registered)</t>
        </is>
      </c>
    </row>
    <row r="6" ht="15" customHeight="1">
      <c r="A6" s="6" t="inlineStr">
        <is>
          <t>[email@yourbusiness.co.za]</t>
        </is>
      </c>
      <c r="B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40.5" customHeight="1">
      <c r="A9" s="7" t="inlineStr">
        <is>
          <t>Note: this is the most useful block in the workbook. Every owner who has ever wanted to raise a price has stopped because customers might leave. The question is not whether some will leave. It is how many can leave before you are worse off, and the answer is almost always a much larger number than it feels like.</t>
        </is>
      </c>
    </row>
    <row r="11" ht="22" customHeight="1">
      <c r="A11" s="8" t="inlineStr">
        <is>
          <t>WHERE YOU ARE NOW</t>
        </is>
      </c>
      <c r="B11" s="9" t="n"/>
      <c r="C11" s="9" t="n"/>
      <c r="D11" s="9" t="n"/>
      <c r="E11" s="9" t="n"/>
    </row>
    <row r="12" ht="22" customHeight="1">
      <c r="A12" s="19" t="inlineStr">
        <is>
          <t>Current price per unit excluding VAT</t>
        </is>
      </c>
      <c r="B12" s="28" t="n"/>
      <c r="C12" s="21" t="inlineStr">
        <is>
          <t>Excluding VAT throughout this sheet. VAT is never yours.</t>
        </is>
      </c>
    </row>
    <row r="13" ht="22" customHeight="1">
      <c r="A13" s="19" t="inlineStr">
        <is>
          <t>Variable cost per unit</t>
        </is>
      </c>
      <c r="B13" s="28" t="n"/>
      <c r="C13" s="21" t="inlineStr">
        <is>
          <t>Only the costs that change with each sale. Rent and insurance do not belong here.</t>
        </is>
      </c>
    </row>
    <row r="14" ht="22" customHeight="1">
      <c r="A14" s="19" t="inlineStr">
        <is>
          <t>Units you sell in a month now</t>
        </is>
      </c>
      <c r="B14" s="22" t="n"/>
      <c r="C14" s="21" t="inlineStr">
        <is>
          <t>Jobs, items, treatments or hours. Whatever a unit means in your business.</t>
        </is>
      </c>
    </row>
    <row r="15" ht="22" customHeight="1">
      <c r="A15" s="19" t="inlineStr">
        <is>
          <t>Contribution per unit now</t>
        </is>
      </c>
      <c r="B15" s="26">
        <f>IF(N(B12)=0,"",B12-N(B13))</f>
        <v/>
      </c>
      <c r="C15" s="21" t="inlineStr">
        <is>
          <t>Price less variable cost.</t>
        </is>
      </c>
    </row>
    <row r="16" ht="22" customHeight="1">
      <c r="A16" s="19" t="inlineStr">
        <is>
          <t>Contribution margin now</t>
        </is>
      </c>
      <c r="B16" s="46">
        <f>IF(N(B12)=0,"",B15/B12)</f>
        <v/>
      </c>
      <c r="C16" s="21" t="inlineStr">
        <is>
          <t>This one number decides the whole answer. The thinner your margin, the more a price rise is worth to you.</t>
        </is>
      </c>
    </row>
    <row r="17" ht="22" customHeight="1">
      <c r="A17" s="19" t="inlineStr">
        <is>
          <t>Total contribution per month now</t>
        </is>
      </c>
      <c r="B17" s="45">
        <f>IF(B15="","",N(B14)*B15)</f>
        <v/>
      </c>
      <c r="C17" s="21" t="inlineStr">
        <is>
          <t>Units multiplied by contribution. This is the number the price change has to beat.</t>
        </is>
      </c>
    </row>
    <row r="19" ht="22" customHeight="1">
      <c r="A19" s="8" t="inlineStr">
        <is>
          <t>THE PRICE CHANGE YOU ARE CONSIDERING</t>
        </is>
      </c>
      <c r="B19" s="9" t="n"/>
      <c r="C19" s="9" t="n"/>
      <c r="D19" s="9" t="n"/>
      <c r="E19" s="9" t="n"/>
    </row>
    <row r="20" ht="22" customHeight="1">
      <c r="A20" s="19" t="inlineStr">
        <is>
          <t>Price change you are considering</t>
        </is>
      </c>
      <c r="B20" s="57" t="n">
        <v>0.1</v>
      </c>
      <c r="C20" s="21" t="inlineStr">
        <is>
          <t>Type 10% for a ten percent increase. Type a negative number such as minus 10% to model a discount instead.</t>
        </is>
      </c>
    </row>
    <row r="21" ht="22" customHeight="1">
      <c r="A21" s="19" t="inlineStr">
        <is>
          <t>New price per unit excluding VAT</t>
        </is>
      </c>
      <c r="B21" s="45">
        <f>IF(N(B12)=0,"",B12*(1+B20))</f>
        <v/>
      </c>
      <c r="C21" s="21" t="inlineStr">
        <is>
          <t>The old price plus the change.</t>
        </is>
      </c>
    </row>
    <row r="22" ht="22" customHeight="1">
      <c r="A22" s="19" t="inlineStr">
        <is>
          <t>New price including VAT at 15%</t>
        </is>
      </c>
      <c r="B22" s="58">
        <f>IF(B21="","",ROUND(B21*1.15,2))</f>
        <v/>
      </c>
      <c r="C22" s="21" t="inlineStr">
        <is>
          <t>Shown so you can see what the customer would actually see. Only relevant if you are registered for VAT.</t>
        </is>
      </c>
    </row>
    <row r="23" ht="26" customHeight="1">
      <c r="A23" s="19" t="inlineStr">
        <is>
          <t>New contribution per unit</t>
        </is>
      </c>
      <c r="B23" s="26">
        <f>IF(B21="","",B21-N(B13))</f>
        <v/>
      </c>
      <c r="C23" s="21" t="inlineStr">
        <is>
          <t>The whole price increase falls straight into contribution, because your variable cost has not changed.</t>
        </is>
      </c>
    </row>
    <row r="25" ht="22" customHeight="1">
      <c r="A25" s="8" t="inlineStr">
        <is>
          <t>THE ANSWER</t>
        </is>
      </c>
      <c r="B25" s="9" t="n"/>
      <c r="C25" s="9" t="n"/>
      <c r="D25" s="9" t="n"/>
      <c r="E25" s="9" t="n"/>
    </row>
    <row r="26" ht="26" customHeight="1">
      <c r="A26" s="19" t="inlineStr">
        <is>
          <t>Units you must still sell to be no worse off</t>
        </is>
      </c>
      <c r="B26" s="23">
        <f>IF(OR(B23="",N(B23)&lt;=0),"",B17/B23)</f>
        <v/>
      </c>
      <c r="C26" s="21" t="inlineStr">
        <is>
          <t>Your total contribution now, divided by the new contribution per unit. Sell this many at the new price and you are exactly where you started.</t>
        </is>
      </c>
    </row>
    <row r="27" ht="22" customHeight="1">
      <c r="A27" s="19" t="inlineStr">
        <is>
          <t>Units you can afford to lose</t>
        </is>
      </c>
      <c r="B27" s="59">
        <f>IF(B26="","",N(B14)-B26)</f>
        <v/>
      </c>
      <c r="C27" s="21" t="inlineStr">
        <is>
          <t>Your current units less the units you must still sell.</t>
        </is>
      </c>
    </row>
    <row r="28" ht="34" customHeight="1">
      <c r="A28" s="19" t="inlineStr">
        <is>
          <t>Percentage of your customers you can afford to lose</t>
        </is>
      </c>
      <c r="B28" s="60">
        <f>IF(OR(B23="",N(B23)&lt;=0),"",1-B15/B23)</f>
        <v/>
      </c>
      <c r="C28" s="21" t="inlineStr">
        <is>
          <t>This is the answer. At a 40% contribution margin, a 10% price rise lets you lose 20% of your volume before you are worse off. Losing a fifth of your customers from a ten percent rise is very unusual.</t>
        </is>
      </c>
    </row>
    <row r="29" ht="22" customHeight="1">
      <c r="A29" s="19" t="inlineStr">
        <is>
          <t>Extra contribution per month if nobody leaves</t>
        </is>
      </c>
      <c r="B29" s="26">
        <f>IF(B23="","",N(B14)*(B23-B15))</f>
        <v/>
      </c>
      <c r="C29" s="21" t="inlineStr">
        <is>
          <t>The whole increase, straight to the bottom line, because nothing else changed.</t>
        </is>
      </c>
    </row>
    <row r="30" ht="22" customHeight="1">
      <c r="A30" s="19" t="inlineStr">
        <is>
          <t>Extra contribution in a year if nobody leaves</t>
        </is>
      </c>
      <c r="B30" s="26">
        <f>IF(B29="","",B29*12)</f>
        <v/>
      </c>
      <c r="C30" s="21" t="inlineStr">
        <is>
          <t>Twelve months of the line above. Set this against the customers you are afraid of losing.</t>
        </is>
      </c>
    </row>
    <row r="31" ht="22" customHeight="1">
      <c r="A31" s="29" t="inlineStr">
        <is>
          <t>Verdict</t>
        </is>
      </c>
      <c r="B31" s="61">
        <f>IF(B28="","",IF(N(B20)=0,"No change modelled",IF(N(B20)&gt;0,"Raise it if fewer than that share of your customers will leave","A discount has to buy you that much extra volume just to stand still")))</f>
        <v/>
      </c>
      <c r="C31" s="62" t="n"/>
      <c r="D31" s="62" t="n"/>
      <c r="E31" s="63" t="n"/>
    </row>
    <row r="32" ht="29" customHeight="1">
      <c r="A32" s="7" t="inlineStr">
        <is>
          <t>Note: for an increase, the percentage above is what you can afford to lose. For a discount it is what you must gain, and it is always more than the discount itself.</t>
        </is>
      </c>
    </row>
    <row r="34" ht="22" customHeight="1">
      <c r="A34" s="8" t="inlineStr">
        <is>
          <t>THE SAME QUESTION AT EVERY SIZE OF INCREASE</t>
        </is>
      </c>
      <c r="B34" s="9" t="n"/>
      <c r="C34" s="9" t="n"/>
      <c r="D34" s="9" t="n"/>
      <c r="E34" s="9" t="n"/>
    </row>
    <row r="35" ht="29" customHeight="1">
      <c r="A35" s="7" t="inlineStr">
        <is>
          <t>Note: worked live off the contribution margin you entered above. Read across: at your margin, a rise of the size in the first column lets you lose the share in the second column before you are worse off.</t>
        </is>
      </c>
    </row>
    <row r="36" ht="34" customHeight="1">
      <c r="A36" s="10" t="inlineStr">
        <is>
          <t>IF YOU RAISE YOUR PRICE BY</t>
        </is>
      </c>
      <c r="B36" s="10" t="inlineStr">
        <is>
          <t>YOU CAN AFFORD TO LOSE THIS SHARE OF YOUR VOLUME</t>
        </is>
      </c>
      <c r="C36" s="10" t="inlineStr">
        <is>
          <t>WHICH IS THIS MANY UNITS</t>
        </is>
      </c>
      <c r="D36" s="10" t="inlineStr">
        <is>
          <t>NEW PRICE PER UNIT EXCLUDING VAT</t>
        </is>
      </c>
      <c r="E36" s="10" t="inlineStr">
        <is>
          <t>EXTRA CONTRIBUTION A YEAR IF NOBODY LEAVES</t>
        </is>
      </c>
    </row>
    <row r="37" ht="20" customHeight="1">
      <c r="A37" s="64" t="n">
        <v>0.025</v>
      </c>
      <c r="B37" s="65">
        <f>IF(OR(B16="",A37="",N(B16)+A37&lt;=0),"",A37/(B16+A37))</f>
        <v/>
      </c>
      <c r="C37" s="66">
        <f>IF(B37="","",B37*N(B14))</f>
        <v/>
      </c>
      <c r="D37" s="51">
        <f>IF(N(B12)=0,"",B12*(1+A37))</f>
        <v/>
      </c>
      <c r="E37" s="52">
        <f>IF(N(B12)=0,"",B12*A37*N(B14)*12)</f>
        <v/>
      </c>
    </row>
    <row r="38" ht="20" customHeight="1">
      <c r="A38" s="64" t="n">
        <v>0.05</v>
      </c>
      <c r="B38" s="65">
        <f>IF(OR(B16="",A38="",N(B16)+A38&lt;=0),"",A38/(B16+A38))</f>
        <v/>
      </c>
      <c r="C38" s="66">
        <f>IF(B38="","",B38*N(B14))</f>
        <v/>
      </c>
      <c r="D38" s="51">
        <f>IF(N(B12)=0,"",B12*(1+A38))</f>
        <v/>
      </c>
      <c r="E38" s="52">
        <f>IF(N(B12)=0,"",B12*A38*N(B14)*12)</f>
        <v/>
      </c>
    </row>
    <row r="39" ht="20" customHeight="1">
      <c r="A39" s="64" t="n">
        <v>0.075</v>
      </c>
      <c r="B39" s="65">
        <f>IF(OR(B16="",A39="",N(B16)+A39&lt;=0),"",A39/(B16+A39))</f>
        <v/>
      </c>
      <c r="C39" s="66">
        <f>IF(B39="","",B39*N(B14))</f>
        <v/>
      </c>
      <c r="D39" s="51">
        <f>IF(N(B12)=0,"",B12*(1+A39))</f>
        <v/>
      </c>
      <c r="E39" s="52">
        <f>IF(N(B12)=0,"",B12*A39*N(B14)*12)</f>
        <v/>
      </c>
    </row>
    <row r="40" ht="20" customHeight="1">
      <c r="A40" s="64" t="n">
        <v>0.1</v>
      </c>
      <c r="B40" s="65">
        <f>IF(OR(B16="",A40="",N(B16)+A40&lt;=0),"",A40/(B16+A40))</f>
        <v/>
      </c>
      <c r="C40" s="66">
        <f>IF(B40="","",B40*N(B14))</f>
        <v/>
      </c>
      <c r="D40" s="51">
        <f>IF(N(B12)=0,"",B12*(1+A40))</f>
        <v/>
      </c>
      <c r="E40" s="52">
        <f>IF(N(B12)=0,"",B12*A40*N(B14)*12)</f>
        <v/>
      </c>
    </row>
    <row r="41" ht="20" customHeight="1">
      <c r="A41" s="64" t="n">
        <v>0.15</v>
      </c>
      <c r="B41" s="65">
        <f>IF(OR(B16="",A41="",N(B16)+A41&lt;=0),"",A41/(B16+A41))</f>
        <v/>
      </c>
      <c r="C41" s="66">
        <f>IF(B41="","",B41*N(B14))</f>
        <v/>
      </c>
      <c r="D41" s="51">
        <f>IF(N(B12)=0,"",B12*(1+A41))</f>
        <v/>
      </c>
      <c r="E41" s="52">
        <f>IF(N(B12)=0,"",B12*A41*N(B14)*12)</f>
        <v/>
      </c>
    </row>
    <row r="42" ht="20" customHeight="1">
      <c r="A42" s="64" t="n">
        <v>0.2</v>
      </c>
      <c r="B42" s="65">
        <f>IF(OR(B16="",A42="",N(B16)+A42&lt;=0),"",A42/(B16+A42))</f>
        <v/>
      </c>
      <c r="C42" s="66">
        <f>IF(B42="","",B42*N(B14))</f>
        <v/>
      </c>
      <c r="D42" s="51">
        <f>IF(N(B12)=0,"",B12*(1+A42))</f>
        <v/>
      </c>
      <c r="E42" s="52">
        <f>IF(N(B12)=0,"",B12*A42*N(B14)*12)</f>
        <v/>
      </c>
    </row>
    <row r="43" ht="20" customHeight="1">
      <c r="A43" s="64" t="n">
        <v>0.25</v>
      </c>
      <c r="B43" s="65">
        <f>IF(OR(B16="",A43="",N(B16)+A43&lt;=0),"",A43/(B16+A43))</f>
        <v/>
      </c>
      <c r="C43" s="66">
        <f>IF(B43="","",B43*N(B14))</f>
        <v/>
      </c>
      <c r="D43" s="51">
        <f>IF(N(B12)=0,"",B12*(1+A43))</f>
        <v/>
      </c>
      <c r="E43" s="52">
        <f>IF(N(B12)=0,"",B12*A43*N(B14)*12)</f>
        <v/>
      </c>
    </row>
    <row r="45" ht="40.5" customHeight="1">
      <c r="A45" s="7" t="inlineStr">
        <is>
          <t>Note: the arithmetic behind the second column is the price change divided by the sum of your contribution margin and the price change. At a 40% contribution margin a 10% rise gives 0.10 divided by 0.50, which is 20%. Nothing else in the calculation depends on how many customers you have.</t>
        </is>
      </c>
    </row>
    <row r="46" ht="29" customHeight="1">
      <c r="A46" s="7" t="inlineStr">
        <is>
          <t>Note: before you raise a price, tell customers in advance, give a reason, and raise it once properly rather than three times apologetically. If you have a written fixed term agreement, check what it says about price increases before you send anything.</t>
        </is>
      </c>
    </row>
    <row r="47" ht="29" customHeight="1">
      <c r="A47" s="7" t="inlineStr">
        <is>
          <t>Note: a price increase changes nothing about your variable cost, so every extra Rand of price is an extra Rand of contribution. That is why the share you can afford to lose is always larger than the increase itself.</t>
        </is>
      </c>
    </row>
  </sheetData>
  <mergeCells count="32">
    <mergeCell ref="C16:E16"/>
    <mergeCell ref="A34:E34"/>
    <mergeCell ref="B6:E6"/>
    <mergeCell ref="C22:E22"/>
    <mergeCell ref="A11:E11"/>
    <mergeCell ref="A1:E1"/>
    <mergeCell ref="A45:E45"/>
    <mergeCell ref="B5:E5"/>
    <mergeCell ref="C21:E21"/>
    <mergeCell ref="C12:E12"/>
    <mergeCell ref="C27:E27"/>
    <mergeCell ref="B4:E4"/>
    <mergeCell ref="C23:E23"/>
    <mergeCell ref="A25:E25"/>
    <mergeCell ref="C17:E17"/>
    <mergeCell ref="A46:E46"/>
    <mergeCell ref="B31:E31"/>
    <mergeCell ref="C28:E28"/>
    <mergeCell ref="C13:E13"/>
    <mergeCell ref="A2:E2"/>
    <mergeCell ref="A47:E47"/>
    <mergeCell ref="A32:E32"/>
    <mergeCell ref="A8:E8"/>
    <mergeCell ref="C30:E30"/>
    <mergeCell ref="C15:E15"/>
    <mergeCell ref="A35:E35"/>
    <mergeCell ref="C14:E14"/>
    <mergeCell ref="A19:E19"/>
    <mergeCell ref="C26:E26"/>
    <mergeCell ref="C29:E29"/>
    <mergeCell ref="C20:E20"/>
    <mergeCell ref="A9:E9"/>
  </mergeCells>
  <conditionalFormatting sqref="B37:B43">
    <cfRule type="cellIs" priority="1" operator="greaterThanOrEqual" dxfId="3">
      <formula>0.15</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6.xml><?xml version="1.0" encoding="utf-8"?>
<worksheet xmlns="http://schemas.openxmlformats.org/spreadsheetml/2006/main">
  <sheetPr>
    <tabColor rgb="0021759B"/>
    <outlinePr summaryBelow="1" summaryRight="1"/>
    <pageSetUpPr fitToPage="1"/>
  </sheetPr>
  <dimension ref="A1:J39"/>
  <sheetViews>
    <sheetView showGridLines="0" workbookViewId="0">
      <pane ySplit="14" topLeftCell="A15" activePane="bottomLeft" state="frozen"/>
      <selection pane="bottomLeft" activeCell="A1" sqref="A1"/>
    </sheetView>
  </sheetViews>
  <sheetFormatPr baseColWidth="8" defaultRowHeight="15"/>
  <cols>
    <col width="24" customWidth="1" min="1" max="1"/>
    <col width="30" customWidth="1" min="2" max="2"/>
    <col width="16" customWidth="1" min="3" max="3"/>
    <col width="16" customWidth="1" min="4" max="4"/>
    <col width="16" customWidth="1" min="5" max="5"/>
    <col width="14" customWidth="1" min="6" max="6"/>
    <col width="12" customWidth="1" min="7" max="7"/>
    <col width="30" customWidth="1" min="8" max="8"/>
    <col width="30" customWidth="1" min="9" max="9"/>
    <col width="26" customWidth="1" min="10" max="10"/>
  </cols>
  <sheetData>
    <row r="1" ht="26" customHeight="1">
      <c r="A1" s="1" t="inlineStr">
        <is>
          <t>COMPETITOR COMPARISON</t>
        </is>
      </c>
    </row>
    <row r="2" ht="14" customHeight="1">
      <c r="A2" s="2" t="inlineStr">
        <is>
          <t>What everyone else charges, what they include, and where you actually sit</t>
        </is>
      </c>
    </row>
    <row r="3" ht="4" customHeight="1">
      <c r="A3" s="3" t="n"/>
      <c r="B3" s="3" t="n"/>
      <c r="C3" s="3" t="n"/>
      <c r="D3" s="3" t="n"/>
      <c r="E3" s="3" t="n"/>
      <c r="F3" s="3" t="n"/>
      <c r="G3" s="3" t="n"/>
      <c r="H3" s="3" t="n"/>
      <c r="I3" s="3" t="n"/>
      <c r="J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9" ht="29" customHeight="1">
      <c r="A9" s="7" t="inlineStr">
        <is>
          <t>Note: compare like with like. A price is only comparable if it covers the same work, the same materials, the same guarantee and the same response time. Most of the time a competitor who looks cheaper is quoting for less.</t>
        </is>
      </c>
    </row>
    <row r="11" ht="22" customHeight="1">
      <c r="A11" s="8" t="inlineStr">
        <is>
          <t>YOUR PRICE</t>
        </is>
      </c>
      <c r="B11" s="9" t="n"/>
      <c r="C11" s="9" t="n"/>
      <c r="D11" s="9" t="n"/>
      <c r="E11" s="9" t="n"/>
      <c r="F11" s="9" t="n"/>
      <c r="G11" s="9" t="n"/>
      <c r="H11" s="9" t="n"/>
      <c r="I11" s="9" t="n"/>
      <c r="J11" s="9" t="n"/>
    </row>
    <row r="12" ht="22" customHeight="1">
      <c r="A12" s="19" t="inlineStr">
        <is>
          <t>Your price for this product or service including VAT</t>
        </is>
      </c>
      <c r="D12" s="28" t="n"/>
      <c r="E12" s="21" t="inlineStr">
        <is>
          <t>Type your own price once. Every comparison below is measured against it.</t>
        </is>
      </c>
    </row>
    <row r="14" ht="40" customHeight="1">
      <c r="A14" s="10" t="inlineStr">
        <is>
          <t>COMPETITOR</t>
        </is>
      </c>
      <c r="B14" s="10" t="inlineStr">
        <is>
          <t>WHAT THEY OFFER FOR THE PRICE</t>
        </is>
      </c>
      <c r="C14" s="10" t="inlineStr">
        <is>
          <t>THEIR PRICE INCLUDING VAT</t>
        </is>
      </c>
      <c r="D14" s="10" t="inlineStr">
        <is>
          <t>THEIR PRICE EXCLUDING VAT</t>
        </is>
      </c>
      <c r="E14" s="10" t="inlineStr">
        <is>
          <t>DIFFERENCE AGAINST YOUR PRICE</t>
        </is>
      </c>
      <c r="F14" s="10" t="inlineStr">
        <is>
          <t>DIFFERENCE AS A PERCENTAGE</t>
        </is>
      </c>
      <c r="G14" s="10" t="inlineStr">
        <is>
          <t>WHERE THEY SIT</t>
        </is>
      </c>
      <c r="H14" s="10" t="inlineStr">
        <is>
          <t>WHAT THEY INCLUDE THAT YOU DO NOT</t>
        </is>
      </c>
      <c r="I14" s="10" t="inlineStr">
        <is>
          <t>WHAT YOU INCLUDE THAT THEY DO NOT</t>
        </is>
      </c>
      <c r="J14" s="10" t="inlineStr">
        <is>
          <t>HOW YOU FOUND THIS OUT</t>
        </is>
      </c>
    </row>
    <row r="15" ht="22" customHeight="1">
      <c r="A15" s="14" t="n"/>
      <c r="B15" s="67" t="n"/>
      <c r="C15" s="12" t="n"/>
      <c r="D15" s="36">
        <f>IF(N(C15)=0,"",C15/1.15)</f>
        <v/>
      </c>
      <c r="E15" s="37">
        <f>IF(OR(N(C15)=0,N(INDEX(D:D,12))=0),"",C15-INDEX(D:D,12))</f>
        <v/>
      </c>
      <c r="F15" s="39">
        <f>IF(OR(N(C15)=0,N(INDEX(D:D,12))=0),"",(C15-INDEX(D:D,12))/INDEX(D:D,12))</f>
        <v/>
      </c>
      <c r="G15" s="40">
        <f>IF(OR(N(C15)=0,N(INDEX(D:D,12))=0),"",IF(C15&gt;INDEX(D:D,12),"Dearer than you",IF(C15&lt;INDEX(D:D,12),"Cheaper than you","The same as you")))</f>
        <v/>
      </c>
      <c r="H15" s="67" t="n"/>
      <c r="I15" s="67" t="n"/>
      <c r="J15" s="67" t="n"/>
    </row>
    <row r="16" ht="22" customHeight="1">
      <c r="A16" s="14" t="n"/>
      <c r="B16" s="67" t="n"/>
      <c r="C16" s="12" t="n"/>
      <c r="D16" s="36">
        <f>IF(N(C16)=0,"",C16/1.15)</f>
        <v/>
      </c>
      <c r="E16" s="37">
        <f>IF(OR(N(C16)=0,N(INDEX(D:D,12))=0),"",C16-INDEX(D:D,12))</f>
        <v/>
      </c>
      <c r="F16" s="39">
        <f>IF(OR(N(C16)=0,N(INDEX(D:D,12))=0),"",(C16-INDEX(D:D,12))/INDEX(D:D,12))</f>
        <v/>
      </c>
      <c r="G16" s="40">
        <f>IF(OR(N(C16)=0,N(INDEX(D:D,12))=0),"",IF(C16&gt;INDEX(D:D,12),"Dearer than you",IF(C16&lt;INDEX(D:D,12),"Cheaper than you","The same as you")))</f>
        <v/>
      </c>
      <c r="H16" s="67" t="n"/>
      <c r="I16" s="67" t="n"/>
      <c r="J16" s="67" t="n"/>
    </row>
    <row r="17" ht="22" customHeight="1">
      <c r="A17" s="14" t="n"/>
      <c r="B17" s="67" t="n"/>
      <c r="C17" s="12" t="n"/>
      <c r="D17" s="36">
        <f>IF(N(C17)=0,"",C17/1.15)</f>
        <v/>
      </c>
      <c r="E17" s="37">
        <f>IF(OR(N(C17)=0,N(INDEX(D:D,12))=0),"",C17-INDEX(D:D,12))</f>
        <v/>
      </c>
      <c r="F17" s="39">
        <f>IF(OR(N(C17)=0,N(INDEX(D:D,12))=0),"",(C17-INDEX(D:D,12))/INDEX(D:D,12))</f>
        <v/>
      </c>
      <c r="G17" s="40">
        <f>IF(OR(N(C17)=0,N(INDEX(D:D,12))=0),"",IF(C17&gt;INDEX(D:D,12),"Dearer than you",IF(C17&lt;INDEX(D:D,12),"Cheaper than you","The same as you")))</f>
        <v/>
      </c>
      <c r="H17" s="67" t="n"/>
      <c r="I17" s="67" t="n"/>
      <c r="J17" s="67" t="n"/>
    </row>
    <row r="18" ht="22" customHeight="1">
      <c r="A18" s="14" t="n"/>
      <c r="B18" s="67" t="n"/>
      <c r="C18" s="12" t="n"/>
      <c r="D18" s="36">
        <f>IF(N(C18)=0,"",C18/1.15)</f>
        <v/>
      </c>
      <c r="E18" s="37">
        <f>IF(OR(N(C18)=0,N(INDEX(D:D,12))=0),"",C18-INDEX(D:D,12))</f>
        <v/>
      </c>
      <c r="F18" s="39">
        <f>IF(OR(N(C18)=0,N(INDEX(D:D,12))=0),"",(C18-INDEX(D:D,12))/INDEX(D:D,12))</f>
        <v/>
      </c>
      <c r="G18" s="40">
        <f>IF(OR(N(C18)=0,N(INDEX(D:D,12))=0),"",IF(C18&gt;INDEX(D:D,12),"Dearer than you",IF(C18&lt;INDEX(D:D,12),"Cheaper than you","The same as you")))</f>
        <v/>
      </c>
      <c r="H18" s="67" t="n"/>
      <c r="I18" s="67" t="n"/>
      <c r="J18" s="67" t="n"/>
    </row>
    <row r="19" ht="22" customHeight="1">
      <c r="A19" s="14" t="n"/>
      <c r="B19" s="67" t="n"/>
      <c r="C19" s="12" t="n"/>
      <c r="D19" s="36">
        <f>IF(N(C19)=0,"",C19/1.15)</f>
        <v/>
      </c>
      <c r="E19" s="37">
        <f>IF(OR(N(C19)=0,N(INDEX(D:D,12))=0),"",C19-INDEX(D:D,12))</f>
        <v/>
      </c>
      <c r="F19" s="39">
        <f>IF(OR(N(C19)=0,N(INDEX(D:D,12))=0),"",(C19-INDEX(D:D,12))/INDEX(D:D,12))</f>
        <v/>
      </c>
      <c r="G19" s="40">
        <f>IF(OR(N(C19)=0,N(INDEX(D:D,12))=0),"",IF(C19&gt;INDEX(D:D,12),"Dearer than you",IF(C19&lt;INDEX(D:D,12),"Cheaper than you","The same as you")))</f>
        <v/>
      </c>
      <c r="H19" s="67" t="n"/>
      <c r="I19" s="67" t="n"/>
      <c r="J19" s="67" t="n"/>
    </row>
    <row r="20" ht="22" customHeight="1">
      <c r="A20" s="14" t="n"/>
      <c r="B20" s="67" t="n"/>
      <c r="C20" s="12" t="n"/>
      <c r="D20" s="36">
        <f>IF(N(C20)=0,"",C20/1.15)</f>
        <v/>
      </c>
      <c r="E20" s="37">
        <f>IF(OR(N(C20)=0,N(INDEX(D:D,12))=0),"",C20-INDEX(D:D,12))</f>
        <v/>
      </c>
      <c r="F20" s="39">
        <f>IF(OR(N(C20)=0,N(INDEX(D:D,12))=0),"",(C20-INDEX(D:D,12))/INDEX(D:D,12))</f>
        <v/>
      </c>
      <c r="G20" s="40">
        <f>IF(OR(N(C20)=0,N(INDEX(D:D,12))=0),"",IF(C20&gt;INDEX(D:D,12),"Dearer than you",IF(C20&lt;INDEX(D:D,12),"Cheaper than you","The same as you")))</f>
        <v/>
      </c>
      <c r="H20" s="67" t="n"/>
      <c r="I20" s="67" t="n"/>
      <c r="J20" s="67" t="n"/>
    </row>
    <row r="21" ht="22" customHeight="1">
      <c r="A21" s="14" t="n"/>
      <c r="B21" s="67" t="n"/>
      <c r="C21" s="12" t="n"/>
      <c r="D21" s="36">
        <f>IF(N(C21)=0,"",C21/1.15)</f>
        <v/>
      </c>
      <c r="E21" s="37">
        <f>IF(OR(N(C21)=0,N(INDEX(D:D,12))=0),"",C21-INDEX(D:D,12))</f>
        <v/>
      </c>
      <c r="F21" s="39">
        <f>IF(OR(N(C21)=0,N(INDEX(D:D,12))=0),"",(C21-INDEX(D:D,12))/INDEX(D:D,12))</f>
        <v/>
      </c>
      <c r="G21" s="40">
        <f>IF(OR(N(C21)=0,N(INDEX(D:D,12))=0),"",IF(C21&gt;INDEX(D:D,12),"Dearer than you",IF(C21&lt;INDEX(D:D,12),"Cheaper than you","The same as you")))</f>
        <v/>
      </c>
      <c r="H21" s="67" t="n"/>
      <c r="I21" s="67" t="n"/>
      <c r="J21" s="67" t="n"/>
    </row>
    <row r="22" ht="22" customHeight="1">
      <c r="A22" s="14" t="n"/>
      <c r="B22" s="67" t="n"/>
      <c r="C22" s="12" t="n"/>
      <c r="D22" s="36">
        <f>IF(N(C22)=0,"",C22/1.15)</f>
        <v/>
      </c>
      <c r="E22" s="37">
        <f>IF(OR(N(C22)=0,N(INDEX(D:D,12))=0),"",C22-INDEX(D:D,12))</f>
        <v/>
      </c>
      <c r="F22" s="39">
        <f>IF(OR(N(C22)=0,N(INDEX(D:D,12))=0),"",(C22-INDEX(D:D,12))/INDEX(D:D,12))</f>
        <v/>
      </c>
      <c r="G22" s="40">
        <f>IF(OR(N(C22)=0,N(INDEX(D:D,12))=0),"",IF(C22&gt;INDEX(D:D,12),"Dearer than you",IF(C22&lt;INDEX(D:D,12),"Cheaper than you","The same as you")))</f>
        <v/>
      </c>
      <c r="H22" s="67" t="n"/>
      <c r="I22" s="67" t="n"/>
      <c r="J22" s="67" t="n"/>
    </row>
    <row r="23" ht="22" customHeight="1">
      <c r="A23" s="14" t="n"/>
      <c r="B23" s="67" t="n"/>
      <c r="C23" s="12" t="n"/>
      <c r="D23" s="36">
        <f>IF(N(C23)=0,"",C23/1.15)</f>
        <v/>
      </c>
      <c r="E23" s="37">
        <f>IF(OR(N(C23)=0,N(INDEX(D:D,12))=0),"",C23-INDEX(D:D,12))</f>
        <v/>
      </c>
      <c r="F23" s="39">
        <f>IF(OR(N(C23)=0,N(INDEX(D:D,12))=0),"",(C23-INDEX(D:D,12))/INDEX(D:D,12))</f>
        <v/>
      </c>
      <c r="G23" s="40">
        <f>IF(OR(N(C23)=0,N(INDEX(D:D,12))=0),"",IF(C23&gt;INDEX(D:D,12),"Dearer than you",IF(C23&lt;INDEX(D:D,12),"Cheaper than you","The same as you")))</f>
        <v/>
      </c>
      <c r="H23" s="67" t="n"/>
      <c r="I23" s="67" t="n"/>
      <c r="J23" s="67" t="n"/>
    </row>
    <row r="24" ht="22" customHeight="1">
      <c r="A24" s="14" t="n"/>
      <c r="B24" s="67" t="n"/>
      <c r="C24" s="12" t="n"/>
      <c r="D24" s="36">
        <f>IF(N(C24)=0,"",C24/1.15)</f>
        <v/>
      </c>
      <c r="E24" s="37">
        <f>IF(OR(N(C24)=0,N(INDEX(D:D,12))=0),"",C24-INDEX(D:D,12))</f>
        <v/>
      </c>
      <c r="F24" s="39">
        <f>IF(OR(N(C24)=0,N(INDEX(D:D,12))=0),"",(C24-INDEX(D:D,12))/INDEX(D:D,12))</f>
        <v/>
      </c>
      <c r="G24" s="40">
        <f>IF(OR(N(C24)=0,N(INDEX(D:D,12))=0),"",IF(C24&gt;INDEX(D:D,12),"Dearer than you",IF(C24&lt;INDEX(D:D,12),"Cheaper than you","The same as you")))</f>
        <v/>
      </c>
      <c r="H24" s="67" t="n"/>
      <c r="I24" s="67" t="n"/>
      <c r="J24" s="67" t="n"/>
    </row>
    <row r="25" ht="22" customHeight="1">
      <c r="A25" s="14" t="n"/>
      <c r="B25" s="67" t="n"/>
      <c r="C25" s="12" t="n"/>
      <c r="D25" s="36">
        <f>IF(N(C25)=0,"",C25/1.15)</f>
        <v/>
      </c>
      <c r="E25" s="37">
        <f>IF(OR(N(C25)=0,N(INDEX(D:D,12))=0),"",C25-INDEX(D:D,12))</f>
        <v/>
      </c>
      <c r="F25" s="39">
        <f>IF(OR(N(C25)=0,N(INDEX(D:D,12))=0),"",(C25-INDEX(D:D,12))/INDEX(D:D,12))</f>
        <v/>
      </c>
      <c r="G25" s="40">
        <f>IF(OR(N(C25)=0,N(INDEX(D:D,12))=0),"",IF(C25&gt;INDEX(D:D,12),"Dearer than you",IF(C25&lt;INDEX(D:D,12),"Cheaper than you","The same as you")))</f>
        <v/>
      </c>
      <c r="H25" s="67" t="n"/>
      <c r="I25" s="67" t="n"/>
      <c r="J25" s="67" t="n"/>
    </row>
    <row r="26" ht="22" customHeight="1">
      <c r="A26" s="14" t="n"/>
      <c r="B26" s="67" t="n"/>
      <c r="C26" s="12" t="n"/>
      <c r="D26" s="36">
        <f>IF(N(C26)=0,"",C26/1.15)</f>
        <v/>
      </c>
      <c r="E26" s="37">
        <f>IF(OR(N(C26)=0,N(INDEX(D:D,12))=0),"",C26-INDEX(D:D,12))</f>
        <v/>
      </c>
      <c r="F26" s="39">
        <f>IF(OR(N(C26)=0,N(INDEX(D:D,12))=0),"",(C26-INDEX(D:D,12))/INDEX(D:D,12))</f>
        <v/>
      </c>
      <c r="G26" s="40">
        <f>IF(OR(N(C26)=0,N(INDEX(D:D,12))=0),"",IF(C26&gt;INDEX(D:D,12),"Dearer than you",IF(C26&lt;INDEX(D:D,12),"Cheaper than you","The same as you")))</f>
        <v/>
      </c>
      <c r="H26" s="67" t="n"/>
      <c r="I26" s="67" t="n"/>
      <c r="J26" s="67" t="n"/>
    </row>
    <row r="28" ht="22" customHeight="1">
      <c r="A28" s="8" t="inlineStr">
        <is>
          <t>WHERE YOU SIT IN THE MARKET</t>
        </is>
      </c>
      <c r="B28" s="9" t="n"/>
      <c r="C28" s="9" t="n"/>
      <c r="D28" s="9" t="n"/>
      <c r="E28" s="9" t="n"/>
      <c r="F28" s="9" t="n"/>
      <c r="G28" s="9" t="n"/>
      <c r="H28" s="9" t="n"/>
      <c r="I28" s="9" t="n"/>
      <c r="J28" s="9" t="n"/>
    </row>
    <row r="29" ht="24" customHeight="1">
      <c r="A29" s="19" t="inlineStr">
        <is>
          <t>Competitors you have priced</t>
        </is>
      </c>
      <c r="D29" s="41">
        <f>COUNT(C15:C26)</f>
        <v/>
      </c>
      <c r="E29" s="21" t="inlineStr">
        <is>
          <t>Three or four honest comparisons beat a dozen guesses.</t>
        </is>
      </c>
    </row>
    <row r="30" ht="24" customHeight="1">
      <c r="A30" s="19" t="inlineStr">
        <is>
          <t>Cheapest price in your market</t>
        </is>
      </c>
      <c r="D30" s="68">
        <f>IF(COUNT(C15:C26)=0,"",MIN(C15:C26))</f>
        <v/>
      </c>
      <c r="E30" s="21" t="inlineStr">
        <is>
          <t>Somebody is always cheaper. Competing with them on price alone is a race you cannot win.</t>
        </is>
      </c>
    </row>
    <row r="31" ht="24" customHeight="1">
      <c r="A31" s="19" t="inlineStr">
        <is>
          <t>Dearest price in your market</t>
        </is>
      </c>
      <c r="D31" s="26">
        <f>IF(COUNT(C15:C26)=0,"",MAX(C15:C26))</f>
        <v/>
      </c>
      <c r="E31" s="21" t="inlineStr">
        <is>
          <t>Somebody is charging this and still getting work. Find out what they include.</t>
        </is>
      </c>
    </row>
    <row r="32" ht="24" customHeight="1">
      <c r="A32" s="19" t="inlineStr">
        <is>
          <t>Average competitor price</t>
        </is>
      </c>
      <c r="D32" s="45">
        <f>IF(COUNT(C15:C26)=0,"",AVERAGE(C15:C26))</f>
        <v/>
      </c>
      <c r="E32" s="21" t="inlineStr">
        <is>
          <t>The middle of the market, including VAT.</t>
        </is>
      </c>
    </row>
    <row r="33" ht="24" customHeight="1">
      <c r="A33" s="19" t="inlineStr">
        <is>
          <t>How far you sit from the average</t>
        </is>
      </c>
      <c r="D33" s="69">
        <f>IF(OR(COUNT(C15:C26)=0,N(INDEX(D:D,12))=0),"",INDEX(D:D,12)-AVERAGE(C15:C26))</f>
        <v/>
      </c>
      <c r="E33" s="21" t="inlineStr">
        <is>
          <t>Negative means you are below the average. That is only a problem if your costs are not below theirs too.</t>
        </is>
      </c>
    </row>
    <row r="34" ht="24" customHeight="1">
      <c r="A34" s="19" t="inlineStr">
        <is>
          <t>Competitors cheaper than you</t>
        </is>
      </c>
      <c r="D34" s="43">
        <f>COUNTIF(G15:G26,"Cheaper than you")</f>
        <v/>
      </c>
      <c r="E34" s="21" t="inlineStr">
        <is>
          <t>If this is zero you are the cheapest in your market, which is almost never where you want to be.</t>
        </is>
      </c>
    </row>
    <row r="35" ht="24" customHeight="1">
      <c r="A35" s="19" t="inlineStr">
        <is>
          <t>Competitors dearer than you</t>
        </is>
      </c>
      <c r="D35" s="44">
        <f>COUNTIF(G15:G26,"Dearer than you")</f>
        <v/>
      </c>
      <c r="E35" s="21" t="inlineStr">
        <is>
          <t>Room above you. Every one of these is evidence that your price could move.</t>
        </is>
      </c>
    </row>
    <row r="37" ht="29" customHeight="1">
      <c r="A37" s="7" t="inlineStr">
        <is>
          <t>Note: their price excluding VAT is worked out by dividing by 1.15, which assumes the competitor is registered for VAT. A competitor who is not registered keeps the whole amount, so their real price is the figure in the including VAT column. If you know they are not registered, note it in the last column.</t>
        </is>
      </c>
    </row>
    <row r="38" ht="29" customHeight="1">
      <c r="A38" s="7" t="inlineStr">
        <is>
          <t>Note: there are only three honest positions: cheaper and leaner, the same price with something better, or dearer with a reason the customer can see. Being dearer with no visible reason is the one that loses work.</t>
        </is>
      </c>
    </row>
    <row r="39" ht="29" customHeight="1">
      <c r="A39" s="18" t="inlineStr">
        <is>
          <t>Important: do not agree prices with a competitor, and do not exchange future pricing information with one. Watching a public price list is normal market research. Agreeing what to charge is price fixing under the Competition Act and it is a serious offence.</t>
        </is>
      </c>
    </row>
  </sheetData>
  <mergeCells count="28">
    <mergeCell ref="A8:J8"/>
    <mergeCell ref="E31:J31"/>
    <mergeCell ref="F4:J4"/>
    <mergeCell ref="F6:J6"/>
    <mergeCell ref="A12:C12"/>
    <mergeCell ref="E34:J34"/>
    <mergeCell ref="A38:J38"/>
    <mergeCell ref="E30:J30"/>
    <mergeCell ref="A28:J28"/>
    <mergeCell ref="A33:C33"/>
    <mergeCell ref="A32:C32"/>
    <mergeCell ref="A9:J9"/>
    <mergeCell ref="A39:J39"/>
    <mergeCell ref="F5:J5"/>
    <mergeCell ref="A29:C29"/>
    <mergeCell ref="A35:C35"/>
    <mergeCell ref="A11:J11"/>
    <mergeCell ref="A1:J1"/>
    <mergeCell ref="E35:J35"/>
    <mergeCell ref="E32:J32"/>
    <mergeCell ref="A31:C31"/>
    <mergeCell ref="A30:C30"/>
    <mergeCell ref="E12:J12"/>
    <mergeCell ref="A34:C34"/>
    <mergeCell ref="E33:J33"/>
    <mergeCell ref="A37:J37"/>
    <mergeCell ref="A2:J2"/>
    <mergeCell ref="E29:J29"/>
  </mergeCells>
  <conditionalFormatting sqref="G15:G26">
    <cfRule type="cellIs" priority="1" operator="equal" dxfId="1">
      <formula>"Cheaper than you"</formula>
    </cfRule>
    <cfRule type="cellIs" priority="2" operator="equal" dxfId="2">
      <formula>"Dearer than you"</formula>
    </cfRule>
    <cfRule type="cellIs" priority="3" operator="equal" dxfId="4">
      <formula>"The same as you"</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7.xml><?xml version="1.0" encoding="utf-8"?>
<worksheet xmlns="http://schemas.openxmlformats.org/spreadsheetml/2006/main">
  <sheetPr>
    <tabColor rgb="006B6870"/>
    <outlinePr summaryBelow="1" summaryRight="1"/>
    <pageSetUpPr fitToPage="1"/>
  </sheetPr>
  <dimension ref="A1:E60"/>
  <sheetViews>
    <sheetView showGridLines="0" workbookViewId="0">
      <pane ySplit="9" topLeftCell="A10" activePane="bottomLeft" state="frozen"/>
      <selection pane="bottomLeft" activeCell="A1" sqref="A1"/>
    </sheetView>
  </sheetViews>
  <sheetFormatPr baseColWidth="8" defaultRowHeight="15"/>
  <cols>
    <col width="30" customWidth="1" min="1" max="1"/>
    <col width="44" customWidth="1" min="2" max="2"/>
    <col width="40" customWidth="1" min="3" max="3"/>
    <col width="20" customWidth="1" min="4" max="4"/>
    <col width="20" customWidth="1" min="5" max="5"/>
  </cols>
  <sheetData>
    <row r="1" ht="26" customHeight="1">
      <c r="A1" s="1" t="inlineStr">
        <is>
          <t>HOW TO PRICE</t>
        </is>
      </c>
    </row>
    <row r="2" ht="14" customHeight="1">
      <c r="A2" s="2" t="inlineStr">
        <is>
          <t>The three ways to set a price, the legal floor under your labour cost, what a discount really costs, and the VAT threshold</t>
        </is>
      </c>
    </row>
    <row r="3" ht="4" customHeight="1">
      <c r="A3" s="3" t="n"/>
      <c r="B3" s="3" t="n"/>
      <c r="C3" s="3" t="n"/>
      <c r="D3" s="3" t="n"/>
      <c r="E3" s="3" t="n"/>
    </row>
    <row r="4" ht="15" customHeight="1">
      <c r="A4" s="4" t="inlineStr">
        <is>
          <t>[YOUR COMPANY NAME]</t>
        </is>
      </c>
      <c r="B4" s="5" t="inlineStr">
        <is>
          <t>[ Insert your logo in the space above ]</t>
        </is>
      </c>
    </row>
    <row r="5" ht="15" customHeight="1">
      <c r="A5" s="6" t="inlineStr">
        <is>
          <t>Reg No: [XXXX/XXXXXX/XX]</t>
        </is>
      </c>
      <c r="B5" s="5" t="inlineStr">
        <is>
          <t>VAT No: [4XXXXXXXXX] (if VAT registered)</t>
        </is>
      </c>
    </row>
    <row r="6" ht="15" customHeight="1">
      <c r="A6" s="6" t="inlineStr">
        <is>
          <t>[email@yourbusiness.co.za]</t>
        </is>
      </c>
      <c r="B6" s="5" t="inlineStr">
        <is>
          <t>[+27 XX XXX XXXX]</t>
        </is>
      </c>
    </row>
    <row r="8" ht="29" customHeight="1">
      <c r="A8" s="7" t="inlineStr">
        <is>
          <t>Note: How to use this sheet: type only in the white cells, which show in blue text. The shaded cells work themselves out, so leave them alone. Notes in grey italic are guidance and can be deleted before you send the document.</t>
        </is>
      </c>
    </row>
    <row r="10" ht="22" customHeight="1">
      <c r="A10" s="8" t="inlineStr">
        <is>
          <t>COST PLUS, VALUE BASED AND COMPETITIVE PRICING</t>
        </is>
      </c>
      <c r="B10" s="9" t="n"/>
      <c r="C10" s="9" t="n"/>
      <c r="D10" s="9" t="n"/>
      <c r="E10" s="9" t="n"/>
    </row>
    <row r="11" ht="26" customHeight="1">
      <c r="A11" s="10" t="inlineStr">
        <is>
          <t>APPROACH</t>
        </is>
      </c>
      <c r="B11" s="10" t="inlineStr">
        <is>
          <t>WHAT IT MEANS</t>
        </is>
      </c>
      <c r="C11" s="10" t="inlineStr">
        <is>
          <t>WHEN IT WORKS</t>
        </is>
      </c>
      <c r="D11" s="10" t="inlineStr">
        <is>
          <t>THE TRAP</t>
        </is>
      </c>
      <c r="E11" s="63" t="n"/>
    </row>
    <row r="12" ht="62" customHeight="1">
      <c r="A12" s="70" t="inlineStr">
        <is>
          <t>Cost plus</t>
        </is>
      </c>
      <c r="B12" s="13" t="inlineStr">
        <is>
          <t>Work out what the job costs you, then add the margin you need. This workbook is built on it, because you cannot price anything safely until you know your cost.</t>
        </is>
      </c>
      <c r="C12" s="13" t="inlineStr">
        <is>
          <t>Always, as the floor. Any price below your cost plus figure is a price you cannot survive on, whatever the market says.</t>
        </is>
      </c>
      <c r="D12" s="13" t="inlineStr">
        <is>
          <t>It tells you the lowest price you can accept. It says nothing at all about the highest price you could get, and businesses that only ever use it leave money on the table year after year.</t>
        </is>
      </c>
      <c r="E12" s="63" t="n"/>
    </row>
    <row r="13" ht="62" customHeight="1">
      <c r="A13" s="70" t="inlineStr">
        <is>
          <t>Value based</t>
        </is>
      </c>
      <c r="B13" s="13" t="inlineStr">
        <is>
          <t>Price on what the result is worth to the customer, not on what it cost you to produce.</t>
        </is>
      </c>
      <c r="C13" s="13" t="inlineStr">
        <is>
          <t>Where you solve an expensive problem: an emergency plumber at midnight, a consultant who saves a client a penalty, a photographer at a wedding that happens once.</t>
        </is>
      </c>
      <c r="D13" s="13" t="inlineStr">
        <is>
          <t>It needs you to know what the customer stands to gain or lose, and it collapses the moment the customer can buy the same result somewhere else. It is also the hardest to hold your nerve on.</t>
        </is>
      </c>
      <c r="E13" s="63" t="n"/>
    </row>
    <row r="14" ht="62" customHeight="1">
      <c r="A14" s="70" t="inlineStr">
        <is>
          <t>Competitive</t>
        </is>
      </c>
      <c r="B14" s="13" t="inlineStr">
        <is>
          <t>Set your price by reference to what everyone else in your area charges.</t>
        </is>
      </c>
      <c r="C14" s="13" t="inlineStr">
        <is>
          <t>Where the thing you sell is genuinely the same as everyone else's: a loaf of bread, airtime, a standard car service.</t>
        </is>
      </c>
      <c r="D14" s="13" t="inlineStr">
        <is>
          <t>It assumes your competitor knows what they are doing. Most small businesses copy a price from someone who guessed. It also ignores your own costs completely, which is how a whole area ends up trading below cost.</t>
        </is>
      </c>
      <c r="E14" s="63" t="n"/>
    </row>
    <row r="16" ht="29" customHeight="1">
      <c r="A16" s="7" t="inlineStr">
        <is>
          <t>Note: in practice you use all three. Cost plus gives you the floor, competitive pricing tells you the shape of the market, and value based pricing tells you how far above the floor you can go. Never let the market set a price below your floor: that is not a price, it is a donation.</t>
        </is>
      </c>
    </row>
    <row r="18" ht="22" customHeight="1">
      <c r="A18" s="8" t="inlineStr">
        <is>
          <t>THE LEGAL FLOOR UNDER YOUR LABOUR COST</t>
        </is>
      </c>
      <c r="B18" s="9" t="n"/>
      <c r="C18" s="9" t="n"/>
      <c r="D18" s="9" t="n"/>
      <c r="E18" s="9" t="n"/>
    </row>
    <row r="19" ht="42" customHeight="1">
      <c r="A19" s="71" t="inlineStr">
        <is>
          <t>National minimum wage</t>
        </is>
      </c>
      <c r="B19" s="13" t="inlineStr">
        <is>
          <t>R 30.23 per ordinary hour worked, from 1 March 2026, up from R 28.79. This is a floor set by law, not a guideline.</t>
        </is>
      </c>
      <c r="C19" s="62" t="n"/>
      <c r="D19" s="62" t="n"/>
      <c r="E19" s="63" t="n"/>
    </row>
    <row r="20" ht="42" customHeight="1">
      <c r="A20" s="71" t="inlineStr">
        <is>
          <t>Domestic workers and farm workers</t>
        </is>
      </c>
      <c r="B20" s="13" t="inlineStr">
        <is>
          <t>The same R 30.23 per hour. Domestic workers were equalised on 1 March 2023 and farm workers on 1 March 2021. There is no longer a lower rate for either.</t>
        </is>
      </c>
      <c r="C20" s="62" t="n"/>
      <c r="D20" s="62" t="n"/>
      <c r="E20" s="63" t="n"/>
    </row>
    <row r="21" ht="42" customHeight="1">
      <c r="A21" s="71" t="inlineStr">
        <is>
          <t>Expanded Public Works Programme</t>
        </is>
      </c>
      <c r="B21" s="13" t="inlineStr">
        <is>
          <t>R 16.62 per hour. This is a separate and genuinely lower rate, and it only applies to EPWP work.</t>
        </is>
      </c>
      <c r="C21" s="62" t="n"/>
      <c r="D21" s="62" t="n"/>
      <c r="E21" s="63" t="n"/>
    </row>
    <row r="22" ht="42" customHeight="1">
      <c r="A22" s="71" t="inlineStr">
        <is>
          <t>Learners on a registered learnership</t>
        </is>
      </c>
      <c r="B22" s="13" t="inlineStr">
        <is>
          <t>The allowances in Schedule 2 to the National Minimum Wage Act apply instead of the minimum wage.</t>
        </is>
      </c>
      <c r="C22" s="62" t="n"/>
      <c r="D22" s="62" t="n"/>
      <c r="E22" s="63" t="n"/>
    </row>
    <row r="23" ht="42" customHeight="1">
      <c r="A23" s="71" t="inlineStr">
        <is>
          <t>Sectoral determinations</t>
        </is>
      </c>
      <c r="B23" s="13" t="inlineStr">
        <is>
          <t>Contract cleaning and wholesale and retail still have their own minima, and in some areas they are higher than the national minimum wage. Check yours before you cost a job.</t>
        </is>
      </c>
      <c r="C23" s="62" t="n"/>
      <c r="D23" s="62" t="n"/>
      <c r="E23" s="63" t="n"/>
    </row>
    <row r="24" ht="42" customHeight="1">
      <c r="A24" s="71" t="inlineStr">
        <is>
          <t>UIF</t>
        </is>
      </c>
      <c r="B24" s="13" t="inlineStr">
        <is>
          <t>1% from the employee and 1% from you, on earnings up to R 17 712 a month. Your 1% is part of what the person costs you and belongs in your labour rate.</t>
        </is>
      </c>
      <c r="C24" s="62" t="n"/>
      <c r="D24" s="62" t="n"/>
      <c r="E24" s="63" t="n"/>
    </row>
    <row r="25" ht="42" customHeight="1">
      <c r="A25" s="71" t="inlineStr">
        <is>
          <t>Skills development levy</t>
        </is>
      </c>
      <c r="B25" s="13" t="inlineStr">
        <is>
          <t>1% of your total payroll, but only once your payroll passes R 500 000 over the next twelve months. Below that you are exempt and do not even register.</t>
        </is>
      </c>
      <c r="C25" s="62" t="n"/>
      <c r="D25" s="62" t="n"/>
      <c r="E25" s="63" t="n"/>
    </row>
    <row r="26" ht="42" customHeight="1">
      <c r="A26" s="71" t="inlineStr">
        <is>
          <t>The hours you pay for but cannot sell</t>
        </is>
      </c>
      <c r="B26" s="13" t="inlineStr">
        <is>
          <t>Annual leave is 21 consecutive days a year, which is 15 working days on a five day week. Sick leave is six weeks' worth over a 36 month cycle, which is 30 days on a five day week. You pay for those days and you cannot invoice them, which is exactly why your utilisation percentage is not 100%.</t>
        </is>
      </c>
      <c r="C26" s="62" t="n"/>
      <c r="D26" s="62" t="n"/>
      <c r="E26" s="63" t="n"/>
    </row>
    <row r="28" ht="29" customHeight="1">
      <c r="A28" s="7" t="inlineStr">
        <is>
          <t>Note: the minimum wage is what you must pay. It is not what the person costs you and it is certainly not what you charge. Add your UIF, the levy if it applies, the leave you pay for, tools, training and travel, then recover the whole lot through the billable hours you actually have.</t>
        </is>
      </c>
    </row>
    <row r="29" ht="29" customHeight="1">
      <c r="A29" s="7" t="inlineStr">
        <is>
          <t>Note: rates, thresholds and fees quoted in this template were correct on 09 August 2026. Confirm the current figures on sars.gov.za, cipc.co.za or labour.gov.za before you rely on them.</t>
        </is>
      </c>
    </row>
    <row r="31" ht="22" customHeight="1">
      <c r="A31" s="8" t="inlineStr">
        <is>
          <t>WHY A DISCOUNT COSTS MORE THAN IT LOOKS</t>
        </is>
      </c>
      <c r="B31" s="9" t="n"/>
      <c r="C31" s="9" t="n"/>
      <c r="D31" s="9" t="n"/>
      <c r="E31" s="9" t="n"/>
    </row>
    <row r="32" ht="52" customHeight="1">
      <c r="A32" s="18" t="inlineStr">
        <is>
          <t>Important: a discount comes off your price, but none of it comes off your cost. The whole discount is taken out of your contribution, which is a much smaller number than your price. Worked example: you sell at R 1 000 with a variable cost of R 600, so your contribution is R 400 and your contribution margin is 40%. Give a 10% discount and the price becomes R 900, but the cost is still R 600, so contribution falls to R 300. You have given away R 100 of price and 25% of your profit on that sale. To earn the same money you now have to sell 33.3% more units, not 10% more.</t>
        </is>
      </c>
    </row>
    <row r="33" ht="34" customHeight="1">
      <c r="A33" s="29" t="inlineStr">
        <is>
          <t>Your contribution margin</t>
        </is>
      </c>
      <c r="C33" s="31" t="n">
        <v>0.4</v>
      </c>
      <c r="D33" s="21" t="inlineStr">
        <is>
          <t>Take it from the Break even sheet. The table below works itself out from whatever you type.</t>
        </is>
      </c>
    </row>
    <row r="34" ht="26" customHeight="1">
      <c r="A34" s="10" t="inlineStr">
        <is>
          <t>IF YOU DISCOUNT BY</t>
        </is>
      </c>
      <c r="B34" s="10" t="inlineStr">
        <is>
          <t>YOUR CONTRIBUTION PER R 100 OF SALES FALLS TO</t>
        </is>
      </c>
      <c r="C34" s="10" t="inlineStr">
        <is>
          <t>THE EXTRA VOLUME YOU MUST SELL JUST TO STAND STILL</t>
        </is>
      </c>
      <c r="D34" s="10" t="inlineStr">
        <is>
          <t>SHARE OF YOUR PROFIT ON THAT SALE THAT YOU GAVE AWAY</t>
        </is>
      </c>
      <c r="E34" s="63" t="n"/>
    </row>
    <row r="35" ht="22" customHeight="1">
      <c r="A35" s="64" t="n">
        <v>0.025</v>
      </c>
      <c r="B35" s="72">
        <f>IF(N(C33)=0,"",(N(C33)-A35)*100)</f>
        <v/>
      </c>
      <c r="C35" s="73">
        <f>IF(OR(N(C33)=0,N(C33)-A35&lt;=0),"Never worth it",A35/(N(C33)-A35))</f>
        <v/>
      </c>
      <c r="D35" s="74">
        <f>IF(N(C33)=0,"",A35/N(C33))</f>
        <v/>
      </c>
      <c r="E35" s="63" t="n"/>
    </row>
    <row r="36" ht="22" customHeight="1">
      <c r="A36" s="64" t="n">
        <v>0.05</v>
      </c>
      <c r="B36" s="72">
        <f>IF(N(C33)=0,"",(N(C33)-A36)*100)</f>
        <v/>
      </c>
      <c r="C36" s="73">
        <f>IF(OR(N(C33)=0,N(C33)-A36&lt;=0),"Never worth it",A36/(N(C33)-A36))</f>
        <v/>
      </c>
      <c r="D36" s="74">
        <f>IF(N(C33)=0,"",A36/N(C33))</f>
        <v/>
      </c>
      <c r="E36" s="63" t="n"/>
    </row>
    <row r="37" ht="22" customHeight="1">
      <c r="A37" s="64" t="n">
        <v>0.075</v>
      </c>
      <c r="B37" s="72">
        <f>IF(N(C33)=0,"",(N(C33)-A37)*100)</f>
        <v/>
      </c>
      <c r="C37" s="73">
        <f>IF(OR(N(C33)=0,N(C33)-A37&lt;=0),"Never worth it",A37/(N(C33)-A37))</f>
        <v/>
      </c>
      <c r="D37" s="74">
        <f>IF(N(C33)=0,"",A37/N(C33))</f>
        <v/>
      </c>
      <c r="E37" s="63" t="n"/>
    </row>
    <row r="38" ht="22" customHeight="1">
      <c r="A38" s="64" t="n">
        <v>0.1</v>
      </c>
      <c r="B38" s="72">
        <f>IF(N(C33)=0,"",(N(C33)-A38)*100)</f>
        <v/>
      </c>
      <c r="C38" s="73">
        <f>IF(OR(N(C33)=0,N(C33)-A38&lt;=0),"Never worth it",A38/(N(C33)-A38))</f>
        <v/>
      </c>
      <c r="D38" s="74">
        <f>IF(N(C33)=0,"",A38/N(C33))</f>
        <v/>
      </c>
      <c r="E38" s="63" t="n"/>
    </row>
    <row r="39" ht="22" customHeight="1">
      <c r="A39" s="64" t="n">
        <v>0.15</v>
      </c>
      <c r="B39" s="72">
        <f>IF(N(C33)=0,"",(N(C33)-A39)*100)</f>
        <v/>
      </c>
      <c r="C39" s="73">
        <f>IF(OR(N(C33)=0,N(C33)-A39&lt;=0),"Never worth it",A39/(N(C33)-A39))</f>
        <v/>
      </c>
      <c r="D39" s="74">
        <f>IF(N(C33)=0,"",A39/N(C33))</f>
        <v/>
      </c>
      <c r="E39" s="63" t="n"/>
    </row>
    <row r="40" ht="22" customHeight="1">
      <c r="A40" s="64" t="n">
        <v>0.2</v>
      </c>
      <c r="B40" s="72">
        <f>IF(N(C33)=0,"",(N(C33)-A40)*100)</f>
        <v/>
      </c>
      <c r="C40" s="73">
        <f>IF(OR(N(C33)=0,N(C33)-A40&lt;=0),"Never worth it",A40/(N(C33)-A40))</f>
        <v/>
      </c>
      <c r="D40" s="74">
        <f>IF(N(C33)=0,"",A40/N(C33))</f>
        <v/>
      </c>
      <c r="E40" s="63" t="n"/>
    </row>
    <row r="42" ht="40.5" customHeight="1">
      <c r="A42" s="7" t="inlineStr">
        <is>
          <t>Note: the extra volume you need is the discount divided by what is left of your contribution margin after the discount. Where the answer says Never worth it, the discount is larger than your whole contribution margin, so no amount of extra volume can make it up. If you must give something away, give away extra value that costs you little rather than price, because a price you have discounted is very hard to put back.</t>
        </is>
      </c>
    </row>
    <row r="44" ht="22" customHeight="1">
      <c r="A44" s="8" t="inlineStr">
        <is>
          <t>THE VAT THRESHOLD IS A PRICING DECISION</t>
        </is>
      </c>
      <c r="B44" s="9" t="n"/>
      <c r="C44" s="9" t="n"/>
      <c r="D44" s="9" t="n"/>
      <c r="E44" s="9" t="n"/>
    </row>
    <row r="45" ht="52" customHeight="1">
      <c r="A45" s="71" t="inlineStr">
        <is>
          <t>When registration becomes compulsory</t>
        </is>
      </c>
      <c r="B45" s="13" t="inlineStr">
        <is>
          <t>Once your taxable turnover passes R 2 300 000 in any consecutive twelve month period. That threshold rose from R 1 000 000 on 1 April 2026, where it had stood since 2009. Registration is also compulsory where a written contract will take you over the threshold in the next twelve months.</t>
        </is>
      </c>
      <c r="C45" s="62" t="n"/>
      <c r="D45" s="62" t="n"/>
      <c r="E45" s="63" t="n"/>
    </row>
    <row r="46" ht="52" customHeight="1">
      <c r="A46" s="71" t="inlineStr">
        <is>
          <t>When you may register voluntarily</t>
        </is>
      </c>
      <c r="B46" s="13" t="inlineStr">
        <is>
          <t>From R 120 000 of taxable turnover, up from R 50 000 on 1 April 2026. Worth doing if you sell mainly to other registered businesses, because they claim the VAT back and your input VAT becomes claimable.</t>
        </is>
      </c>
      <c r="C46" s="62" t="n"/>
      <c r="D46" s="62" t="n"/>
      <c r="E46" s="63" t="n"/>
    </row>
    <row r="47" ht="52" customHeight="1">
      <c r="A47" s="71" t="inlineStr">
        <is>
          <t>What crossing it does to your price</t>
        </is>
      </c>
      <c r="B47" s="13" t="inlineStr">
        <is>
          <t>You have to add 15% to what you charge, or absorb it. If your customers are members of the public, adding it makes you 15% dearer overnight. If you absorb it, a price of R 1 000 becomes R 869.57 in your pocket and you have taken a 13.04% cut in revenue on every sale.</t>
        </is>
      </c>
      <c r="C47" s="62" t="n"/>
      <c r="D47" s="62" t="n"/>
      <c r="E47" s="63" t="n"/>
    </row>
    <row r="48" ht="52" customHeight="1">
      <c r="A48" s="71" t="inlineStr">
        <is>
          <t>What you get back</t>
        </is>
      </c>
      <c r="B48" s="13" t="inlineStr">
        <is>
          <t>Input VAT on your purchases. If you buy a lot of standard rated goods and services, this softens the blow considerably. If you mainly sell your own labour and buy very little, it barely helps at all, which is why service businesses feel VAT registration hardest.</t>
        </is>
      </c>
      <c r="C48" s="62" t="n"/>
      <c r="D48" s="62" t="n"/>
      <c r="E48" s="63" t="n"/>
    </row>
    <row r="49" ht="52" customHeight="1">
      <c r="A49" s="71" t="inlineStr">
        <is>
          <t>Plan for it before you get there</t>
        </is>
      </c>
      <c r="B49" s="13" t="inlineStr">
        <is>
          <t>Watch your rolling twelve month turnover, not your financial year. Decide in advance whether you will add or absorb, and if you are going to add it, tell your customers before the first invoice rather than after.</t>
        </is>
      </c>
      <c r="C49" s="62" t="n"/>
      <c r="D49" s="62" t="n"/>
      <c r="E49" s="63" t="n"/>
    </row>
    <row r="50" ht="52" customHeight="1">
      <c r="A50" s="71" t="inlineStr">
        <is>
          <t>The rate itself</t>
        </is>
      </c>
      <c r="B50" s="13" t="inlineStr">
        <is>
          <t>15%, and it has been 15% since 1 April 2018. The proposed increases to 15.5% and 16% announced in March 2025 were withdrawn and set aside by the Western Cape High Court. Budget 2026 announced no change.</t>
        </is>
      </c>
      <c r="C50" s="62" t="n"/>
      <c r="D50" s="62" t="n"/>
      <c r="E50" s="63" t="n"/>
    </row>
    <row r="52" ht="20" customHeight="1">
      <c r="A52" s="29" t="inlineStr">
        <is>
          <t>If you absorb the VAT, what your price really becomes</t>
        </is>
      </c>
      <c r="C52" s="75" t="inlineStr">
        <is>
          <t>Type the price you charge now</t>
        </is>
      </c>
    </row>
    <row r="53" ht="22" customHeight="1">
      <c r="A53" s="19" t="inlineStr">
        <is>
          <t>The price you charge today</t>
        </is>
      </c>
      <c r="C53" s="28" t="n">
        <v>1000</v>
      </c>
      <c r="D53" s="21" t="inlineStr">
        <is>
          <t>What the customer pays you now, while you are not registered for VAT.</t>
        </is>
      </c>
    </row>
    <row r="54" ht="22" customHeight="1">
      <c r="A54" s="19" t="inlineStr">
        <is>
          <t>What is left for you if you absorb the VAT</t>
        </is>
      </c>
      <c r="C54" s="27">
        <f>IF(N(C53)=0,"",C53/1.15)</f>
        <v/>
      </c>
      <c r="D54" s="21" t="inlineStr">
        <is>
          <t>The same price, with the VAT taken out and paid over to SARS.</t>
        </is>
      </c>
    </row>
    <row r="55" ht="22" customHeight="1">
      <c r="A55" s="19" t="inlineStr">
        <is>
          <t>What absorbing it costs you on every sale</t>
        </is>
      </c>
      <c r="C55" s="27">
        <f>IF(C54="","",C53-C54)</f>
        <v/>
      </c>
      <c r="D55" s="21" t="inlineStr">
        <is>
          <t>A cut of 13.04% in what you keep, on every single sale, for as long as you absorb it.</t>
        </is>
      </c>
    </row>
    <row r="56" ht="26" customHeight="1">
      <c r="A56" s="19" t="inlineStr">
        <is>
          <t>What you would charge if you add the VAT instead</t>
        </is>
      </c>
      <c r="C56" s="26">
        <f>IF(N(C53)=0,"",ROUND(C53*1.15,2))</f>
        <v/>
      </c>
      <c r="D56" s="21" t="inlineStr">
        <is>
          <t>The same money in your pocket, and a 15% jump for the customer. This is the decision, and it is easier to make before you cross the threshold than after.</t>
        </is>
      </c>
    </row>
    <row r="58" ht="29" customHeight="1">
      <c r="A58" s="7"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59" ht="29" customHeight="1">
      <c r="A59" s="7" t="inlineStr">
        <is>
          <t>Note: one last rule. Review every price at least once a year and every time a major input moves. Fuel, wages and rent all rise. A price you set three years ago and never touched is almost certainly below your cost today, and you will not find out from your bank balance until it is late.</t>
        </is>
      </c>
    </row>
    <row r="60" ht="29" customHeight="1">
      <c r="A60" s="7" t="inlineStr">
        <is>
          <t>Note: rates, thresholds and fees quoted in this template were correct on 09 August 2026. Confirm the current figures on sars.gov.za, cipc.co.za or labour.gov.za before you rely on them.</t>
        </is>
      </c>
    </row>
  </sheetData>
  <mergeCells count="55">
    <mergeCell ref="A59:E59"/>
    <mergeCell ref="A58:E58"/>
    <mergeCell ref="B49:E49"/>
    <mergeCell ref="D34:E34"/>
    <mergeCell ref="B6:E6"/>
    <mergeCell ref="A60:E60"/>
    <mergeCell ref="A1:E1"/>
    <mergeCell ref="B24:E24"/>
    <mergeCell ref="B5:E5"/>
    <mergeCell ref="B20:E20"/>
    <mergeCell ref="D36:E36"/>
    <mergeCell ref="D40:E40"/>
    <mergeCell ref="B45:E45"/>
    <mergeCell ref="B26:E26"/>
    <mergeCell ref="A54:B54"/>
    <mergeCell ref="B4:E4"/>
    <mergeCell ref="A16:E16"/>
    <mergeCell ref="B50:E50"/>
    <mergeCell ref="C52:E52"/>
    <mergeCell ref="D11:E11"/>
    <mergeCell ref="D13:E13"/>
    <mergeCell ref="B25:E25"/>
    <mergeCell ref="B47:E47"/>
    <mergeCell ref="A56:B56"/>
    <mergeCell ref="B46:E46"/>
    <mergeCell ref="A18:E18"/>
    <mergeCell ref="B22:E22"/>
    <mergeCell ref="A55:B55"/>
    <mergeCell ref="D53:E53"/>
    <mergeCell ref="A2:E2"/>
    <mergeCell ref="A33:B33"/>
    <mergeCell ref="A42:E42"/>
    <mergeCell ref="B21:E21"/>
    <mergeCell ref="D37:E37"/>
    <mergeCell ref="B48:E48"/>
    <mergeCell ref="A32:E32"/>
    <mergeCell ref="A8:E8"/>
    <mergeCell ref="D56:E56"/>
    <mergeCell ref="A53:B53"/>
    <mergeCell ref="D12:E12"/>
    <mergeCell ref="D39:E39"/>
    <mergeCell ref="B23:E23"/>
    <mergeCell ref="A29:E29"/>
    <mergeCell ref="D55:E55"/>
    <mergeCell ref="A52:B52"/>
    <mergeCell ref="D33:E33"/>
    <mergeCell ref="A10:E10"/>
    <mergeCell ref="A28:E28"/>
    <mergeCell ref="D38:E38"/>
    <mergeCell ref="D14:E14"/>
    <mergeCell ref="B19:E19"/>
    <mergeCell ref="A31:E31"/>
    <mergeCell ref="A44:E44"/>
    <mergeCell ref="D54:E54"/>
    <mergeCell ref="D35:E35"/>
  </mergeCells>
  <conditionalFormatting sqref="C35:C40">
    <cfRule type="cellIs" priority="1" operator="greaterThanOrEqual" dxfId="5">
      <formula>0.5</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2026-08-10T11:18:19Z</dcterms:created>
  <dcterms:modified xmlns:dcterms="http://purl.org/dc/terms/" xmlns:xsi="http://www.w3.org/2001/XMLSchema-instance" xsi:type="dcterms:W3CDTF">2026-08-10T11:18:19Z</dcterms:modified>
</cp:coreProperties>
</file>