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ter Your Figures" sheetId="1" state="visible" r:id="rId1"/>
    <sheet xmlns:r="http://schemas.openxmlformats.org/officeDocument/2006/relationships" name="Dashboard" sheetId="2" state="visible" r:id="rId2"/>
    <sheet xmlns:r="http://schemas.openxmlformats.org/officeDocument/2006/relationships" name="Trends" sheetId="3" state="visible" r:id="rId3"/>
    <sheet xmlns:r="http://schemas.openxmlformats.org/officeDocument/2006/relationships" name="What The Ratios Mean" sheetId="4" state="visible" r:id="rId4"/>
  </sheets>
  <definedNames>
    <definedName name="HealthStart">'Enter Your Figures'!$B$7</definedName>
    <definedName name="MonthsEntered">'Enter Your Figures'!$B$8</definedName>
    <definedName name="HealthMonth">Dashboard!$B$7</definedName>
  </definedNames>
  <calcPr calcId="124519" fullCalcOnLoad="1"/>
</workbook>
</file>

<file path=xl/styles.xml><?xml version="1.0" encoding="utf-8"?>
<styleSheet xmlns="http://schemas.openxmlformats.org/spreadsheetml/2006/main">
  <numFmts count="5">
    <numFmt numFmtId="164" formatCode="DD MMM YYYY"/>
    <numFmt numFmtId="165" formatCode="MMM YYYY"/>
    <numFmt numFmtId="166" formatCode="&quot;R&quot; #,##0"/>
    <numFmt numFmtId="167" formatCode="0.0%"/>
    <numFmt numFmtId="168" formatCode="0.0"/>
  </numFmts>
  <fonts count="24">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191C4A"/>
      <sz val="10"/>
    </font>
    <font>
      <name val="Arial"/>
      <color rgb="000000FF"/>
      <sz val="10"/>
    </font>
    <font>
      <name val="Arial"/>
      <i val="1"/>
      <color rgb="006B6870"/>
      <sz val="8.5"/>
    </font>
    <font>
      <name val="Arial"/>
      <b val="1"/>
      <color rgb="00FFFFFF"/>
      <sz val="8.5"/>
    </font>
    <font>
      <name val="Arial"/>
      <color rgb="00222222"/>
      <sz val="10"/>
    </font>
    <font>
      <name val="Arial"/>
      <color rgb="00191C4A"/>
      <sz val="9"/>
    </font>
    <font>
      <name val="Arial"/>
      <b val="1"/>
      <color rgb="00191C4A"/>
      <sz val="9"/>
    </font>
    <font>
      <name val="Arial"/>
      <b val="1"/>
      <color rgb="00FFFFFF"/>
      <sz val="10"/>
    </font>
    <font>
      <name val="Arial"/>
      <b val="1"/>
      <color rgb="00191C4A"/>
      <sz val="9.5"/>
    </font>
    <font>
      <name val="Arial"/>
      <color rgb="000000FF"/>
      <sz val="9"/>
    </font>
    <font>
      <name val="Arial"/>
      <b val="1"/>
      <color rgb="00A32D2D"/>
      <sz val="10"/>
    </font>
    <font>
      <name val="Arial"/>
      <b val="1"/>
      <color rgb="00A32D2D"/>
      <sz val="12"/>
    </font>
    <font>
      <name val="Arial"/>
      <b val="1"/>
      <color rgb="00C4830A"/>
      <sz val="10"/>
    </font>
    <font>
      <name val="Arial"/>
      <b val="1"/>
      <color rgb="00C4830A"/>
      <sz val="12"/>
    </font>
    <font>
      <name val="Arial"/>
      <b val="1"/>
      <color rgb="001D9E75"/>
      <sz val="10"/>
    </font>
    <font>
      <name val="Arial"/>
      <b val="1"/>
      <color rgb="001D9E75"/>
      <sz val="12"/>
    </font>
    <font>
      <name val="Arial"/>
      <color rgb="00222222"/>
      <sz val="9"/>
    </font>
    <font>
      <name val="Arial"/>
      <b val="1"/>
      <color rgb="00D7B428"/>
      <sz val="10"/>
    </font>
    <font>
      <name val="Arial"/>
      <color rgb="00222222"/>
      <sz val="9.5"/>
    </font>
  </fonts>
  <fills count="7">
    <fill>
      <patternFill/>
    </fill>
    <fill>
      <patternFill patternType="gray125"/>
    </fill>
    <fill>
      <patternFill patternType="solid">
        <fgColor rgb="00FFFFFF"/>
      </patternFill>
    </fill>
    <fill>
      <patternFill patternType="solid">
        <fgColor rgb="00191C4A"/>
      </patternFill>
    </fill>
    <fill>
      <patternFill patternType="solid">
        <fgColor rgb="00F7F6F2"/>
      </patternFill>
    </fill>
    <fill>
      <patternFill patternType="solid">
        <fgColor rgb="00E8E9F2"/>
      </patternFill>
    </fill>
    <fill>
      <patternFill patternType="solid">
        <fgColor rgb="00EFEEEA"/>
      </patternFill>
    </fill>
  </fills>
  <borders count="9">
    <border>
      <left/>
      <right/>
      <top/>
      <bottom/>
      <diagonal/>
    </border>
    <border>
      <bottom style="medium">
        <color rgb="00D7B428"/>
      </bottom>
    </border>
    <border>
      <left style="thin">
        <color rgb="00E0DDD4"/>
      </left>
      <right style="thin">
        <color rgb="00E0DDD4"/>
      </right>
      <top style="thin">
        <color rgb="00E0DDD4"/>
      </top>
      <bottom style="thin">
        <color rgb="00E0DDD4"/>
      </bottom>
    </border>
    <border>
      <left/>
      <right/>
      <top style="thin">
        <color rgb="00E0DDD4"/>
      </top>
      <bottom/>
      <diagonal/>
    </border>
    <border>
      <left/>
      <right style="thin">
        <color rgb="00E0DDD4"/>
      </right>
      <top style="thin">
        <color rgb="00E0DDD4"/>
      </top>
      <bottom/>
      <diagonal/>
    </border>
    <border>
      <left/>
      <right style="thin">
        <color rgb="00E0DDD4"/>
      </right>
      <top style="thin">
        <color rgb="00E0DDD4"/>
      </top>
      <bottom style="thin">
        <color rgb="00E0DDD4"/>
      </bottom>
      <diagonal/>
    </border>
    <border>
      <top style="thin">
        <color rgb="00191C4A"/>
      </top>
      <bottom style="thin">
        <color rgb="00191C4A"/>
      </bottom>
    </border>
    <border/>
    <border>
      <left/>
      <right/>
      <top style="thin">
        <color rgb="00E0DDD4"/>
      </top>
      <bottom style="thin">
        <color rgb="00E0DDD4"/>
      </bottom>
      <diagonal/>
    </border>
  </borders>
  <cellStyleXfs count="1">
    <xf numFmtId="0" fontId="0" fillId="0" borderId="0"/>
  </cellStyleXfs>
  <cellXfs count="60">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center" indent="1"/>
    </xf>
    <xf numFmtId="164" fontId="6" fillId="2" borderId="2" applyAlignment="1" pivotButton="0" quotePrefix="0" xfId="0">
      <alignment horizontal="center" vertical="center"/>
    </xf>
    <xf numFmtId="0" fontId="0" fillId="0" borderId="5" pivotButton="0" quotePrefix="0" xfId="0"/>
    <xf numFmtId="0" fontId="7" fillId="0" borderId="0" applyAlignment="1" pivotButton="0" quotePrefix="0" xfId="0">
      <alignment vertical="center" wrapText="1" indent="1"/>
    </xf>
    <xf numFmtId="3" fontId="5" fillId="4" borderId="2" applyAlignment="1" pivotButton="0" quotePrefix="0" xfId="0">
      <alignment horizontal="center" vertical="center" indent="1"/>
    </xf>
    <xf numFmtId="0" fontId="7" fillId="0" borderId="0" applyAlignment="1" pivotButton="0" quotePrefix="0" xfId="0">
      <alignment vertical="top" wrapText="1" indent="1"/>
    </xf>
    <xf numFmtId="0" fontId="8" fillId="3" borderId="2" applyAlignment="1" pivotButton="0" quotePrefix="0" xfId="0">
      <alignment horizontal="center" vertical="center" wrapText="1"/>
    </xf>
    <xf numFmtId="165" fontId="8" fillId="3" borderId="2" applyAlignment="1" pivotButton="0" quotePrefix="0" xfId="0">
      <alignment horizontal="center" vertical="center" wrapText="1"/>
    </xf>
    <xf numFmtId="0" fontId="9" fillId="0" borderId="0" applyAlignment="1" pivotButton="0" quotePrefix="0" xfId="0">
      <alignment vertical="center" indent="2"/>
    </xf>
    <xf numFmtId="166" fontId="6" fillId="2" borderId="2" applyAlignment="1" pivotButton="0" quotePrefix="0" xfId="0">
      <alignment horizontal="right" vertical="center" indent="1"/>
    </xf>
    <xf numFmtId="166" fontId="5" fillId="4" borderId="2" applyAlignment="1" pivotButton="0" quotePrefix="0" xfId="0">
      <alignment horizontal="right" vertical="center" indent="1"/>
    </xf>
    <xf numFmtId="0" fontId="5" fillId="5" borderId="6" applyAlignment="1" pivotButton="0" quotePrefix="0" xfId="0">
      <alignment vertical="center" indent="1"/>
    </xf>
    <xf numFmtId="0" fontId="0" fillId="5" borderId="6" pivotButton="0" quotePrefix="0" xfId="0"/>
    <xf numFmtId="0" fontId="5" fillId="0" borderId="0" applyAlignment="1" pivotButton="0" quotePrefix="0" xfId="0">
      <alignment vertical="center" indent="2"/>
    </xf>
    <xf numFmtId="166" fontId="10" fillId="4" borderId="2" applyAlignment="1" pivotButton="0" quotePrefix="0" xfId="0">
      <alignment horizontal="right" vertical="center" indent="1"/>
    </xf>
    <xf numFmtId="3" fontId="6" fillId="2" borderId="2" applyAlignment="1" pivotButton="0" quotePrefix="0" xfId="0">
      <alignment horizontal="center" vertical="center"/>
    </xf>
    <xf numFmtId="165" fontId="5" fillId="4" borderId="2" applyAlignment="1" pivotButton="0" quotePrefix="0" xfId="0">
      <alignment horizontal="center" vertical="center" indent="1"/>
    </xf>
    <xf numFmtId="0" fontId="12" fillId="3" borderId="7" applyAlignment="1" pivotButton="0" quotePrefix="0" xfId="0">
      <alignment vertical="center" indent="1"/>
    </xf>
    <xf numFmtId="0" fontId="0" fillId="3" borderId="7" pivotButton="0" quotePrefix="0" xfId="0"/>
    <xf numFmtId="0" fontId="15" fillId="0" borderId="0" applyAlignment="1" pivotButton="0" quotePrefix="0" xfId="0">
      <alignment vertical="center" indent="2"/>
    </xf>
    <xf numFmtId="3" fontId="16" fillId="4" borderId="2" applyAlignment="1" pivotButton="0" quotePrefix="0" xfId="0">
      <alignment horizontal="center" vertical="center" indent="1"/>
    </xf>
    <xf numFmtId="0" fontId="17" fillId="0" borderId="0" applyAlignment="1" pivotButton="0" quotePrefix="0" xfId="0">
      <alignment vertical="center" indent="2"/>
    </xf>
    <xf numFmtId="3" fontId="18" fillId="4" borderId="2" applyAlignment="1" pivotButton="0" quotePrefix="0" xfId="0">
      <alignment horizontal="center" vertical="center" indent="1"/>
    </xf>
    <xf numFmtId="0" fontId="19" fillId="0" borderId="0" applyAlignment="1" pivotButton="0" quotePrefix="0" xfId="0">
      <alignment vertical="center" indent="2"/>
    </xf>
    <xf numFmtId="3" fontId="20" fillId="4" borderId="2" applyAlignment="1" pivotButton="0" quotePrefix="0" xfId="0">
      <alignment horizontal="center" vertical="center" indent="1"/>
    </xf>
    <xf numFmtId="49" fontId="13" fillId="4" borderId="2" applyAlignment="1" pivotButton="0" quotePrefix="0" xfId="0">
      <alignment horizontal="left" vertical="center" wrapText="1" indent="1"/>
    </xf>
    <xf numFmtId="0" fontId="0" fillId="0" borderId="8" pivotButton="0" quotePrefix="0" xfId="0"/>
    <xf numFmtId="0" fontId="13" fillId="0" borderId="0" applyAlignment="1" pivotButton="0" quotePrefix="0" xfId="0">
      <alignment vertical="center" indent="2"/>
    </xf>
    <xf numFmtId="167" fontId="5" fillId="4" borderId="2" applyAlignment="1" pivotButton="0" quotePrefix="0" xfId="0">
      <alignment horizontal="center" vertical="center" indent="1"/>
    </xf>
    <xf numFmtId="49" fontId="11" fillId="4" borderId="2" applyAlignment="1" pivotButton="0" quotePrefix="0" xfId="0">
      <alignment horizontal="center" vertical="center" indent="1"/>
    </xf>
    <xf numFmtId="49" fontId="10" fillId="4" borderId="2" applyAlignment="1" pivotButton="0" quotePrefix="0" xfId="0">
      <alignment horizontal="left" vertical="center" wrapText="1" indent="1"/>
    </xf>
    <xf numFmtId="167" fontId="14" fillId="2" borderId="2" applyAlignment="1" pivotButton="0" quotePrefix="0" xfId="0">
      <alignment horizontal="center" vertical="center"/>
    </xf>
    <xf numFmtId="49" fontId="10" fillId="4" borderId="2" applyAlignment="1" pivotButton="0" quotePrefix="0" xfId="0">
      <alignment horizontal="center" vertical="center" indent="1"/>
    </xf>
    <xf numFmtId="2" fontId="5" fillId="4" borderId="2" applyAlignment="1" pivotButton="0" quotePrefix="0" xfId="0">
      <alignment horizontal="center" vertical="center" indent="1"/>
    </xf>
    <xf numFmtId="2" fontId="14" fillId="2" borderId="2" applyAlignment="1" pivotButton="0" quotePrefix="0" xfId="0">
      <alignment horizontal="center" vertical="center"/>
    </xf>
    <xf numFmtId="168" fontId="5" fillId="4" borderId="2" applyAlignment="1" pivotButton="0" quotePrefix="0" xfId="0">
      <alignment horizontal="center" vertical="center" indent="1"/>
    </xf>
    <xf numFmtId="168" fontId="14" fillId="2" borderId="2" applyAlignment="1" pivotButton="0" quotePrefix="0" xfId="0">
      <alignment horizontal="center" vertical="center"/>
    </xf>
    <xf numFmtId="0" fontId="0" fillId="6" borderId="2" pivotButton="0" quotePrefix="0" xfId="0"/>
    <xf numFmtId="0" fontId="7" fillId="6" borderId="2" applyAlignment="1" pivotButton="0" quotePrefix="0" xfId="0">
      <alignment horizontal="center" vertical="center"/>
    </xf>
    <xf numFmtId="0" fontId="11" fillId="5" borderId="0" applyAlignment="1" pivotButton="0" quotePrefix="0" xfId="0">
      <alignment vertical="center" indent="1"/>
    </xf>
    <xf numFmtId="0" fontId="0" fillId="5" borderId="0" pivotButton="0" quotePrefix="0" xfId="0"/>
    <xf numFmtId="167" fontId="10" fillId="4" borderId="2" applyAlignment="1" pivotButton="0" quotePrefix="0" xfId="0">
      <alignment horizontal="center" vertical="center" indent="1"/>
    </xf>
    <xf numFmtId="2" fontId="10" fillId="4" borderId="2" applyAlignment="1" pivotButton="0" quotePrefix="0" xfId="0">
      <alignment horizontal="center" vertical="center" indent="1"/>
    </xf>
    <xf numFmtId="168" fontId="10" fillId="4" borderId="2" applyAlignment="1" pivotButton="0" quotePrefix="0" xfId="0">
      <alignment horizontal="center" vertical="center" indent="1"/>
    </xf>
    <xf numFmtId="0" fontId="9" fillId="0" borderId="0" applyAlignment="1" pivotButton="0" quotePrefix="0" xfId="0">
      <alignment vertical="top" wrapText="1" indent="1"/>
    </xf>
    <xf numFmtId="0" fontId="21" fillId="2" borderId="2" applyAlignment="1" pivotButton="0" quotePrefix="0" xfId="0">
      <alignment vertical="top" wrapText="1" indent="1"/>
    </xf>
    <xf numFmtId="0" fontId="11" fillId="2" borderId="2" applyAlignment="1" pivotButton="0" quotePrefix="0" xfId="0">
      <alignment vertical="top" wrapText="1" indent="1"/>
    </xf>
    <xf numFmtId="0" fontId="21" fillId="4" borderId="2" applyAlignment="1" pivotButton="0" quotePrefix="0" xfId="0">
      <alignment vertical="top" wrapText="1" indent="1"/>
    </xf>
    <xf numFmtId="0" fontId="11" fillId="4" borderId="2" applyAlignment="1" pivotButton="0" quotePrefix="0" xfId="0">
      <alignment vertical="top" wrapText="1" indent="1"/>
    </xf>
    <xf numFmtId="0" fontId="22" fillId="0" borderId="0" applyAlignment="1" pivotButton="0" quotePrefix="0" xfId="0">
      <alignment horizontal="center" vertical="top"/>
    </xf>
    <xf numFmtId="0" fontId="13" fillId="0" borderId="0" applyAlignment="1" pivotButton="0" quotePrefix="0" xfId="0">
      <alignment vertical="top" indent="1"/>
    </xf>
    <xf numFmtId="0" fontId="23" fillId="0" borderId="0" applyAlignment="1" pivotButton="0" quotePrefix="0" xfId="0">
      <alignment vertical="top" wrapText="1" indent="1"/>
    </xf>
    <xf numFmtId="0" fontId="13" fillId="0" borderId="0" applyAlignment="1" pivotButton="0" quotePrefix="0" xfId="0">
      <alignment vertical="top" wrapText="1" indent="1"/>
    </xf>
  </cellXfs>
  <cellStyles count="1">
    <cellStyle name="Normal" xfId="0" builtinId="0" hidden="0"/>
  </cellStyles>
  <dxfs count="12">
    <dxf>
      <font>
        <name val="Arial"/>
        <b val="1"/>
        <color rgb="00A32D2D"/>
        <sz val="9"/>
      </font>
      <fill>
        <patternFill patternType="solid">
          <fgColor rgb="00F6E5E5"/>
        </patternFill>
      </fill>
    </dxf>
    <dxf>
      <font>
        <name val="Arial"/>
        <b val="1"/>
        <color rgb="001D9E75"/>
        <sz val="9"/>
      </font>
    </dxf>
    <dxf>
      <font>
        <name val="Arial"/>
        <b val="1"/>
        <color rgb="001D9E75"/>
        <sz val="9"/>
      </font>
      <fill>
        <patternFill patternType="solid">
          <fgColor rgb="00E4F3EC"/>
        </patternFill>
      </fill>
    </dxf>
    <dxf>
      <font>
        <name val="Arial"/>
        <b val="1"/>
        <color rgb="00C4830A"/>
        <sz val="9"/>
      </font>
      <fill>
        <patternFill patternType="solid">
          <fgColor rgb="00FBF1DC"/>
        </patternFill>
      </fill>
    </dxf>
    <dxf>
      <font>
        <name val="Arial"/>
        <b val="1"/>
        <color rgb="001D9E75"/>
        <sz val="10"/>
      </font>
      <fill>
        <patternFill patternType="solid">
          <fgColor rgb="00E4F3EC"/>
        </patternFill>
      </fill>
    </dxf>
    <dxf>
      <font>
        <name val="Arial"/>
        <b val="1"/>
        <color rgb="00C4830A"/>
        <sz val="10"/>
      </font>
      <fill>
        <patternFill patternType="solid">
          <fgColor rgb="00FBF1DC"/>
        </patternFill>
      </fill>
    </dxf>
    <dxf>
      <font>
        <name val="Arial"/>
        <b val="1"/>
        <color rgb="00A32D2D"/>
        <sz val="10"/>
      </font>
      <fill>
        <patternFill patternType="solid">
          <fgColor rgb="00F6E5E5"/>
        </patternFill>
      </fill>
    </dxf>
    <dxf>
      <font>
        <name val="Arial"/>
        <b val="1"/>
        <color rgb="00A32D2D"/>
        <sz val="9"/>
      </font>
    </dxf>
    <dxf>
      <font>
        <name val="Arial"/>
        <color rgb="006B6870"/>
        <sz val="9"/>
      </font>
    </dxf>
    <dxf>
      <font>
        <name val="Arial"/>
        <b val="1"/>
        <color rgb="001D9E75"/>
        <sz val="9.5"/>
      </font>
      <fill>
        <patternFill patternType="solid">
          <fgColor rgb="00E4F3EC"/>
        </patternFill>
      </fill>
    </dxf>
    <dxf>
      <font>
        <name val="Arial"/>
        <b val="1"/>
        <color rgb="00C4830A"/>
        <sz val="9.5"/>
      </font>
      <fill>
        <patternFill patternType="solid">
          <fgColor rgb="00FBF1DC"/>
        </patternFill>
      </fill>
    </dxf>
    <dxf>
      <font>
        <name val="Arial"/>
        <b val="1"/>
        <color rgb="00A32D2D"/>
        <sz val="9.5"/>
      </font>
      <fill>
        <patternFill patternType="solid">
          <fgColor rgb="00F6E5E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O28"/>
  <sheetViews>
    <sheetView showGridLines="0" workbookViewId="0">
      <pane xSplit="1" ySplit="11" topLeftCell="B12" activePane="bottomRight" state="frozen"/>
      <selection pane="topRight"/>
      <selection pane="bottomLeft"/>
      <selection pane="bottomRight"/>
      <selection pane="bottomLeft"/>
      <selection pane="bottomRight" activeCell="A1" sqref="A1"/>
    </sheetView>
  </sheetViews>
  <sheetFormatPr baseColWidth="8" defaultRowHeight="15"/>
  <cols>
    <col width="42" customWidth="1" min="1" max="1"/>
    <col width="12.5" customWidth="1" min="2" max="2"/>
    <col width="12.5" customWidth="1" min="3" max="3"/>
    <col width="12.5" customWidth="1" min="4" max="4"/>
    <col width="12.5" customWidth="1" min="5" max="5"/>
    <col width="12.5" customWidth="1" min="6" max="6"/>
    <col width="12.5" customWidth="1" min="7" max="7"/>
    <col width="12.5" customWidth="1" min="8" max="8"/>
    <col width="12.5" customWidth="1" min="9" max="9"/>
    <col width="12.5" customWidth="1" min="10" max="10"/>
    <col width="12.5" customWidth="1" min="11" max="11"/>
    <col width="12.5" customWidth="1" min="12" max="12"/>
    <col width="12.5" customWidth="1" min="13" max="13"/>
    <col width="15" customWidth="1" min="14" max="14"/>
    <col width="46" customWidth="1" min="15" max="15"/>
  </cols>
  <sheetData>
    <row r="1" ht="26" customHeight="1">
      <c r="A1" s="1" t="inlineStr">
        <is>
          <t>FINANCIAL HEALTH: ENTER YOUR FIGURES</t>
        </is>
      </c>
    </row>
    <row r="2" ht="14" customHeight="1">
      <c r="A2" s="2" t="inlineStr">
        <is>
          <t>Nine figures a month, twelve months. Everything else in this workbook works itself out from this one sheet.</t>
        </is>
      </c>
    </row>
    <row r="3" ht="4" customHeight="1">
      <c r="A3" s="3" t="n"/>
      <c r="B3" s="3" t="n"/>
      <c r="C3" s="3" t="n"/>
      <c r="D3" s="3" t="n"/>
      <c r="E3" s="3" t="n"/>
      <c r="F3" s="3" t="n"/>
      <c r="G3" s="3" t="n"/>
      <c r="H3" s="3" t="n"/>
      <c r="I3" s="3" t="n"/>
      <c r="J3" s="3" t="n"/>
      <c r="K3" s="3" t="n"/>
      <c r="L3" s="3" t="n"/>
      <c r="M3" s="3" t="n"/>
      <c r="N3" s="3" t="n"/>
      <c r="O3" s="3" t="n"/>
    </row>
    <row r="4" ht="15" customHeight="1">
      <c r="A4" s="4" t="inlineStr">
        <is>
          <t>[YOUR COMPANY NAME]</t>
        </is>
      </c>
      <c r="N4" s="5" t="inlineStr">
        <is>
          <t>[ Insert your logo in the space above ]</t>
        </is>
      </c>
    </row>
    <row r="5" ht="15" customHeight="1">
      <c r="A5" s="6" t="inlineStr">
        <is>
          <t>Reg No: [XXXX/XXXXXX/XX]</t>
        </is>
      </c>
      <c r="N5" s="5" t="inlineStr">
        <is>
          <t>VAT No: [4XXXXXXXXX] (if VAT registered)</t>
        </is>
      </c>
    </row>
    <row r="6" ht="15" customHeight="1">
      <c r="A6" s="6" t="inlineStr">
        <is>
          <t>[email@yourbusiness.co.za]</t>
        </is>
      </c>
      <c r="N6" s="5" t="inlineStr">
        <is>
          <t>[+27 XX XXX XXXX]</t>
        </is>
      </c>
    </row>
    <row r="7" ht="28" customHeight="1">
      <c r="A7" s="7" t="inlineStr">
        <is>
          <t>First month of these figures</t>
        </is>
      </c>
      <c r="B7" s="8" t="n"/>
      <c r="C7" s="9" t="n"/>
      <c r="D7" s="10" t="inlineStr">
        <is>
          <t>Type the first day of the earliest month you are entering, for example 1 March 2027. Every month heading in this workbook works itself out from it.</t>
        </is>
      </c>
    </row>
    <row r="8" ht="18" customHeight="1">
      <c r="A8" s="7" t="inlineStr">
        <is>
          <t>Months you have filled in</t>
        </is>
      </c>
      <c r="B8" s="11">
        <f>COUNT(B12:M12)</f>
        <v/>
      </c>
      <c r="D8" s="10" t="inlineStr">
        <is>
          <t>Counted off the revenue row. The dashboard and the trend view need at least four months before they can show you a direction.</t>
        </is>
      </c>
    </row>
    <row r="9" ht="17.5" customHeight="1">
      <c r="A9" s="12" t="inlineStr">
        <is>
          <t>Note: How to use this sheet: type only in the white cells, which show in blue text. The shaded cells work themselves out, so leave them alone. Notes in grey italic are guidance and can be deleted before you send the document.</t>
        </is>
      </c>
    </row>
    <row r="10" ht="17.5" customHeight="1">
      <c r="A10" s="12" t="inlineStr">
        <is>
          <t>Note: Fill the months in from left to right and do not leave a gap. Enter revenue excluding VAT. Enter every figure for the month it belongs to, even if the money moved later. The dashboard reads whichever month you choose.</t>
        </is>
      </c>
    </row>
    <row r="11" ht="30" customHeight="1">
      <c r="A11" s="13" t="inlineStr">
        <is>
          <t>WHAT TO ENTER</t>
        </is>
      </c>
      <c r="B11" s="14">
        <f>IF(HealthStart="","Month 1",EDATE(HealthStart,0))</f>
        <v/>
      </c>
      <c r="C11" s="14">
        <f>IF(HealthStart="","Month 2",EDATE(HealthStart,1))</f>
        <v/>
      </c>
      <c r="D11" s="14">
        <f>IF(HealthStart="","Month 3",EDATE(HealthStart,2))</f>
        <v/>
      </c>
      <c r="E11" s="14">
        <f>IF(HealthStart="","Month 4",EDATE(HealthStart,3))</f>
        <v/>
      </c>
      <c r="F11" s="14">
        <f>IF(HealthStart="","Month 5",EDATE(HealthStart,4))</f>
        <v/>
      </c>
      <c r="G11" s="14">
        <f>IF(HealthStart="","Month 6",EDATE(HealthStart,5))</f>
        <v/>
      </c>
      <c r="H11" s="14">
        <f>IF(HealthStart="","Month 7",EDATE(HealthStart,6))</f>
        <v/>
      </c>
      <c r="I11" s="14">
        <f>IF(HealthStart="","Month 8",EDATE(HealthStart,7))</f>
        <v/>
      </c>
      <c r="J11" s="14">
        <f>IF(HealthStart="","Month 9",EDATE(HealthStart,8))</f>
        <v/>
      </c>
      <c r="K11" s="14">
        <f>IF(HealthStart="","Month 10",EDATE(HealthStart,9))</f>
        <v/>
      </c>
      <c r="L11" s="14">
        <f>IF(HealthStart="","Month 11",EDATE(HealthStart,10))</f>
        <v/>
      </c>
      <c r="M11" s="14">
        <f>IF(HealthStart="","Month 12",EDATE(HealthStart,11))</f>
        <v/>
      </c>
      <c r="N11" s="13" t="inlineStr">
        <is>
          <t>YEAR TOTAL, OR THE LATEST BALANCE</t>
        </is>
      </c>
      <c r="O11" s="13" t="inlineStr">
        <is>
          <t>WHERE TO FIND IT</t>
        </is>
      </c>
    </row>
    <row r="12" ht="51" customHeight="1">
      <c r="A12" s="15" t="inlineStr">
        <is>
          <t>Revenue for the month, excluding VAT</t>
        </is>
      </c>
      <c r="B12" s="16" t="n"/>
      <c r="C12" s="16" t="n"/>
      <c r="D12" s="16" t="n"/>
      <c r="E12" s="16" t="n"/>
      <c r="F12" s="16" t="n"/>
      <c r="G12" s="16" t="n"/>
      <c r="H12" s="16" t="n"/>
      <c r="I12" s="16" t="n"/>
      <c r="J12" s="16" t="n"/>
      <c r="K12" s="16" t="n"/>
      <c r="L12" s="16" t="n"/>
      <c r="M12" s="16" t="n"/>
      <c r="N12" s="17">
        <f>SUM(B12:M12)</f>
        <v/>
      </c>
      <c r="O12" s="10" t="inlineStr">
        <is>
          <t>Total revenue on your profit and loss statement, template B7. Sales invoiced in the month, before VAT. If you are not registered for VAT, it is simply your sales.</t>
        </is>
      </c>
    </row>
    <row r="13" ht="51" customHeight="1">
      <c r="A13" s="15" t="inlineStr">
        <is>
          <t>Cost of sales for the month</t>
        </is>
      </c>
      <c r="B13" s="16" t="n"/>
      <c r="C13" s="16" t="n"/>
      <c r="D13" s="16" t="n"/>
      <c r="E13" s="16" t="n"/>
      <c r="F13" s="16" t="n"/>
      <c r="G13" s="16" t="n"/>
      <c r="H13" s="16" t="n"/>
      <c r="I13" s="16" t="n"/>
      <c r="J13" s="16" t="n"/>
      <c r="K13" s="16" t="n"/>
      <c r="L13" s="16" t="n"/>
      <c r="M13" s="16" t="n"/>
      <c r="N13" s="17">
        <f>SUM(B13:M13)</f>
        <v/>
      </c>
      <c r="O13" s="10" t="inlineStr">
        <is>
          <t>Total cost of sales on template B7: stock and materials used, direct labour and subcontractors, delivery, packaging. Only costs that exist because you made a sale.</t>
        </is>
      </c>
    </row>
    <row r="14" ht="51" customHeight="1">
      <c r="A14" s="15" t="inlineStr">
        <is>
          <t>Operating expenses, including interest</t>
        </is>
      </c>
      <c r="B14" s="16" t="n"/>
      <c r="C14" s="16" t="n"/>
      <c r="D14" s="16" t="n"/>
      <c r="E14" s="16" t="n"/>
      <c r="F14" s="16" t="n"/>
      <c r="G14" s="16" t="n"/>
      <c r="H14" s="16" t="n"/>
      <c r="I14" s="16" t="n"/>
      <c r="J14" s="16" t="n"/>
      <c r="K14" s="16" t="n"/>
      <c r="L14" s="16" t="n"/>
      <c r="M14" s="16" t="n"/>
      <c r="N14" s="17">
        <f>SUM(B14:M14)</f>
        <v/>
      </c>
      <c r="O14" s="10" t="inlineStr">
        <is>
          <t>Total operating expenses plus total finance costs on template B7: rent, salaries, electricity, insurance, accounting, interest and bank charges. Everything you pay whether you sell anything or not.</t>
        </is>
      </c>
    </row>
    <row r="15" ht="51" customHeight="1">
      <c r="A15" s="15" t="inlineStr">
        <is>
          <t>Cash in the bank at month end</t>
        </is>
      </c>
      <c r="B15" s="16" t="n"/>
      <c r="C15" s="16" t="n"/>
      <c r="D15" s="16" t="n"/>
      <c r="E15" s="16" t="n"/>
      <c r="F15" s="16" t="n"/>
      <c r="G15" s="16" t="n"/>
      <c r="H15" s="16" t="n"/>
      <c r="I15" s="16" t="n"/>
      <c r="J15" s="16" t="n"/>
      <c r="K15" s="16" t="n"/>
      <c r="L15" s="16" t="n"/>
      <c r="M15" s="16" t="n"/>
      <c r="N15" s="17">
        <f>IF(COUNT(B15:M15)=0,"",LOOKUP(9.99E+307,B15:M15))</f>
        <v/>
      </c>
      <c r="O15" s="10" t="inlineStr">
        <is>
          <t>The closing balance on your bank statement for the last day of the month, plus petty cash. It is the cash in the bank line on your balance sheet, template B11.</t>
        </is>
      </c>
    </row>
    <row r="16" ht="39.5" customHeight="1">
      <c r="A16" s="15" t="inlineStr">
        <is>
          <t>Money customers owe you, at month end</t>
        </is>
      </c>
      <c r="B16" s="16" t="n"/>
      <c r="C16" s="16" t="n"/>
      <c r="D16" s="16" t="n"/>
      <c r="E16" s="16" t="n"/>
      <c r="F16" s="16" t="n"/>
      <c r="G16" s="16" t="n"/>
      <c r="H16" s="16" t="n"/>
      <c r="I16" s="16" t="n"/>
      <c r="J16" s="16" t="n"/>
      <c r="K16" s="16" t="n"/>
      <c r="L16" s="16" t="n"/>
      <c r="M16" s="16" t="n"/>
      <c r="N16" s="17">
        <f>IF(COUNT(B16:M16)=0,"",LOOKUP(9.99E+307,B16:M16))</f>
        <v/>
      </c>
      <c r="O16" s="10" t="inlineStr">
        <is>
          <t>Trade debtors on template B11. Add up every invoice you have issued and not been paid for. Template B3, the billing statement, has the list per customer.</t>
        </is>
      </c>
    </row>
    <row r="17" ht="39.5" customHeight="1">
      <c r="A17" s="15" t="inlineStr">
        <is>
          <t>Money you owe suppliers, at month end</t>
        </is>
      </c>
      <c r="B17" s="16" t="n"/>
      <c r="C17" s="16" t="n"/>
      <c r="D17" s="16" t="n"/>
      <c r="E17" s="16" t="n"/>
      <c r="F17" s="16" t="n"/>
      <c r="G17" s="16" t="n"/>
      <c r="H17" s="16" t="n"/>
      <c r="I17" s="16" t="n"/>
      <c r="J17" s="16" t="n"/>
      <c r="K17" s="16" t="n"/>
      <c r="L17" s="16" t="n"/>
      <c r="M17" s="16" t="n"/>
      <c r="N17" s="17">
        <f>IF(COUNT(B17:M17)=0,"",LOOKUP(9.99E+307,B17:M17))</f>
        <v/>
      </c>
      <c r="O17" s="10" t="inlineStr">
        <is>
          <t>Trade creditors on template B11. Supplier invoices you have received and not yet paid. Do not include loans, they have their own line.</t>
        </is>
      </c>
    </row>
    <row r="18" ht="51" customHeight="1">
      <c r="A18" s="15" t="inlineStr">
        <is>
          <t>Stock on hand at month end, at cost</t>
        </is>
      </c>
      <c r="B18" s="16" t="n"/>
      <c r="C18" s="16" t="n"/>
      <c r="D18" s="16" t="n"/>
      <c r="E18" s="16" t="n"/>
      <c r="F18" s="16" t="n"/>
      <c r="G18" s="16" t="n"/>
      <c r="H18" s="16" t="n"/>
      <c r="I18" s="16" t="n"/>
      <c r="J18" s="16" t="n"/>
      <c r="K18" s="16" t="n"/>
      <c r="L18" s="16" t="n"/>
      <c r="M18" s="16" t="n"/>
      <c r="N18" s="17">
        <f>IF(COUNT(B18:M18)=0,"",LOOKUP(9.99E+307,B18:M18))</f>
        <v/>
      </c>
      <c r="O18" s="10" t="inlineStr">
        <is>
          <t>From a real stock count, valued at what you paid, not at selling price. Template E1, the stock and inventory tracker, works it out. A service business with no stock leaves this at nought.</t>
        </is>
      </c>
    </row>
    <row r="19" ht="51" customHeight="1">
      <c r="A19" s="15" t="inlineStr">
        <is>
          <t>Loans still owing at month end</t>
        </is>
      </c>
      <c r="B19" s="16" t="n"/>
      <c r="C19" s="16" t="n"/>
      <c r="D19" s="16" t="n"/>
      <c r="E19" s="16" t="n"/>
      <c r="F19" s="16" t="n"/>
      <c r="G19" s="16" t="n"/>
      <c r="H19" s="16" t="n"/>
      <c r="I19" s="16" t="n"/>
      <c r="J19" s="16" t="n"/>
      <c r="K19" s="16" t="n"/>
      <c r="L19" s="16" t="n"/>
      <c r="M19" s="16" t="n"/>
      <c r="N19" s="17">
        <f>IF(COUNT(B19:M19)=0,"",LOOKUP(9.99E+307,B19:M19))</f>
        <v/>
      </c>
      <c r="O19" s="10" t="inlineStr">
        <is>
          <t>Every loan, overdraft and instalment sale balance added together, from your loan statements. This is the long term and short term loan lines on template B11 added up.</t>
        </is>
      </c>
    </row>
    <row r="20" ht="51" customHeight="1">
      <c r="A20" s="15" t="inlineStr">
        <is>
          <t>Owner drawings or dividends in the month</t>
        </is>
      </c>
      <c r="B20" s="16" t="n"/>
      <c r="C20" s="16" t="n"/>
      <c r="D20" s="16" t="n"/>
      <c r="E20" s="16" t="n"/>
      <c r="F20" s="16" t="n"/>
      <c r="G20" s="16" t="n"/>
      <c r="H20" s="16" t="n"/>
      <c r="I20" s="16" t="n"/>
      <c r="J20" s="16" t="n"/>
      <c r="K20" s="16" t="n"/>
      <c r="L20" s="16" t="n"/>
      <c r="M20" s="16" t="n"/>
      <c r="N20" s="17">
        <f>SUM(B20:M20)</f>
        <v/>
      </c>
      <c r="O20" s="10" t="inlineStr">
        <is>
          <t>Money the owners took out of the business for themselves, from the bank statement. Not salaries already counted in operating expenses. It is on template B11 and in template B12.</t>
        </is>
      </c>
    </row>
    <row r="22" ht="20" customHeight="1">
      <c r="A22" s="18" t="inlineStr">
        <is>
          <t>WORKED OUT FOR YOU, SO YOU CAN CHECK YOUR TYPING</t>
        </is>
      </c>
      <c r="B22" s="19" t="n"/>
      <c r="C22" s="19" t="n"/>
      <c r="D22" s="19" t="n"/>
      <c r="E22" s="19" t="n"/>
      <c r="F22" s="19" t="n"/>
      <c r="G22" s="19" t="n"/>
      <c r="H22" s="19" t="n"/>
      <c r="I22" s="19" t="n"/>
      <c r="J22" s="19" t="n"/>
      <c r="K22" s="19" t="n"/>
      <c r="L22" s="19" t="n"/>
      <c r="M22" s="19" t="n"/>
      <c r="N22" s="19" t="n"/>
      <c r="O22" s="19" t="n"/>
    </row>
    <row r="23" ht="28" customHeight="1">
      <c r="A23" s="20" t="inlineStr">
        <is>
          <t>Gross profit for the month</t>
        </is>
      </c>
      <c r="B23" s="21">
        <f>IF(COUNT(B12:B13)=0,"",B12-B13)</f>
        <v/>
      </c>
      <c r="C23" s="21">
        <f>IF(COUNT(C12:C13)=0,"",C12-C13)</f>
        <v/>
      </c>
      <c r="D23" s="21">
        <f>IF(COUNT(D12:D13)=0,"",D12-D13)</f>
        <v/>
      </c>
      <c r="E23" s="21">
        <f>IF(COUNT(E12:E13)=0,"",E12-E13)</f>
        <v/>
      </c>
      <c r="F23" s="21">
        <f>IF(COUNT(F12:F13)=0,"",F12-F13)</f>
        <v/>
      </c>
      <c r="G23" s="21">
        <f>IF(COUNT(G12:G13)=0,"",G12-G13)</f>
        <v/>
      </c>
      <c r="H23" s="21">
        <f>IF(COUNT(H12:H13)=0,"",H12-H13)</f>
        <v/>
      </c>
      <c r="I23" s="21">
        <f>IF(COUNT(I12:I13)=0,"",I12-I13)</f>
        <v/>
      </c>
      <c r="J23" s="21">
        <f>IF(COUNT(J12:J13)=0,"",J12-J13)</f>
        <v/>
      </c>
      <c r="K23" s="21">
        <f>IF(COUNT(K12:K13)=0,"",K12-K13)</f>
        <v/>
      </c>
      <c r="L23" s="21">
        <f>IF(COUNT(L12:L13)=0,"",L12-L13)</f>
        <v/>
      </c>
      <c r="M23" s="21">
        <f>IF(COUNT(M12:M13)=0,"",M12-M13)</f>
        <v/>
      </c>
      <c r="N23" s="17">
        <f>SUM(B23:M23)</f>
        <v/>
      </c>
      <c r="O23" s="10" t="inlineStr">
        <is>
          <t>Revenue less cost of sales. What is left to pay every fixed cost you have.</t>
        </is>
      </c>
    </row>
    <row r="24" ht="28" customHeight="1">
      <c r="A24" s="20" t="inlineStr">
        <is>
          <t>Net profit before tax for the month</t>
        </is>
      </c>
      <c r="B24" s="21">
        <f>IF(COUNT(B12:B13)=0,"",B12-B13-B14)</f>
        <v/>
      </c>
      <c r="C24" s="21">
        <f>IF(COUNT(C12:C13)=0,"",C12-C13-C14)</f>
        <v/>
      </c>
      <c r="D24" s="21">
        <f>IF(COUNT(D12:D13)=0,"",D12-D13-D14)</f>
        <v/>
      </c>
      <c r="E24" s="21">
        <f>IF(COUNT(E12:E13)=0,"",E12-E13-E14)</f>
        <v/>
      </c>
      <c r="F24" s="21">
        <f>IF(COUNT(F12:F13)=0,"",F12-F13-F14)</f>
        <v/>
      </c>
      <c r="G24" s="21">
        <f>IF(COUNT(G12:G13)=0,"",G12-G13-G14)</f>
        <v/>
      </c>
      <c r="H24" s="21">
        <f>IF(COUNT(H12:H13)=0,"",H12-H13-H14)</f>
        <v/>
      </c>
      <c r="I24" s="21">
        <f>IF(COUNT(I12:I13)=0,"",I12-I13-I14)</f>
        <v/>
      </c>
      <c r="J24" s="21">
        <f>IF(COUNT(J12:J13)=0,"",J12-J13-J14)</f>
        <v/>
      </c>
      <c r="K24" s="21">
        <f>IF(COUNT(K12:K13)=0,"",K12-K13-K14)</f>
        <v/>
      </c>
      <c r="L24" s="21">
        <f>IF(COUNT(L12:L13)=0,"",L12-L13-L14)</f>
        <v/>
      </c>
      <c r="M24" s="21">
        <f>IF(COUNT(M12:M13)=0,"",M12-M13-M14)</f>
        <v/>
      </c>
      <c r="N24" s="17">
        <f>SUM(B24:M24)</f>
        <v/>
      </c>
      <c r="O24" s="10" t="inlineStr">
        <is>
          <t>Gross profit less operating expenses. Before tax and before anything the owners take out.</t>
        </is>
      </c>
    </row>
    <row r="26" ht="17.5" customHeight="1">
      <c r="A26" s="12" t="inlineStr">
        <is>
          <t>Note: If you are registered for VAT, take VAT out of revenue and out of your costs. VAT you charge belongs to SARS and never was your income, and VAT you can claim back was never your cost.</t>
        </is>
      </c>
    </row>
    <row r="27" ht="17.5" customHeight="1">
      <c r="A27" s="12" t="inlineStr">
        <is>
          <t>Note: Enter a month even if it was a bad one. A dashboard built on the good months only will tell you the business is healthy right up to the day it is not.</t>
        </is>
      </c>
    </row>
    <row r="28" ht="29" customHeight="1">
      <c r="A28" s="12"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sheetData>
  <mergeCells count="13">
    <mergeCell ref="D8:O8"/>
    <mergeCell ref="A26:O26"/>
    <mergeCell ref="A2:O2"/>
    <mergeCell ref="B7:C7"/>
    <mergeCell ref="A10:O10"/>
    <mergeCell ref="A28:O28"/>
    <mergeCell ref="N6:O6"/>
    <mergeCell ref="A1:O1"/>
    <mergeCell ref="A27:O27"/>
    <mergeCell ref="N5:O5"/>
    <mergeCell ref="A9:O9"/>
    <mergeCell ref="D7:O7"/>
    <mergeCell ref="N4:O4"/>
  </mergeCells>
  <conditionalFormatting sqref="B24:M24">
    <cfRule type="expression" priority="1" dxfId="0" stopIfTrue="1">
      <formula>AND(ISNUMBER(B24),B24&lt;0)</formula>
    </cfRule>
    <cfRule type="expression" priority="2" dxfId="1">
      <formula>AND(ISNUMBER(B24),B24&gt;0)</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D7B428"/>
    <outlinePr summaryBelow="1" summaryRight="1"/>
    <pageSetUpPr fitToPage="1"/>
  </sheetPr>
  <dimension ref="A1:H38"/>
  <sheetViews>
    <sheetView showGridLines="0" workbookViewId="0">
      <pane ySplit="16" topLeftCell="A17" activePane="bottomLeft" state="frozen"/>
      <selection pane="bottomLeft" activeCell="A1" sqref="A1"/>
    </sheetView>
  </sheetViews>
  <sheetFormatPr baseColWidth="8" defaultRowHeight="15"/>
  <cols>
    <col width="34" customWidth="1" min="1" max="1"/>
    <col width="15" customWidth="1" min="2" max="2"/>
    <col width="11" customWidth="1" min="3" max="3"/>
    <col width="48" customWidth="1" min="4" max="4"/>
    <col width="13" customWidth="1" min="5" max="5"/>
    <col width="13" customWidth="1" min="6" max="6"/>
    <col width="16" customWidth="1" min="7" max="7"/>
    <col width="52" customWidth="1" min="8" max="8"/>
  </cols>
  <sheetData>
    <row r="1" ht="26" customHeight="1">
      <c r="A1" s="1" t="inlineStr">
        <is>
          <t>FINANCIAL HEALTH DASHBOARD</t>
        </is>
      </c>
    </row>
    <row r="2" ht="14" customHeight="1">
      <c r="A2" s="2" t="inlineStr">
        <is>
          <t>One page. Is this business actually healthy, and if not, what do you do about it?</t>
        </is>
      </c>
    </row>
    <row r="3" ht="4" customHeight="1">
      <c r="A3" s="3" t="n"/>
      <c r="B3" s="3" t="n"/>
      <c r="C3" s="3" t="n"/>
      <c r="D3" s="3" t="n"/>
      <c r="E3" s="3" t="n"/>
      <c r="F3" s="3" t="n"/>
      <c r="G3" s="3" t="n"/>
      <c r="H3" s="3" t="n"/>
    </row>
    <row r="4" ht="15" customHeight="1">
      <c r="A4" s="4" t="inlineStr">
        <is>
          <t>[YOUR COMPANY NAME]</t>
        </is>
      </c>
      <c r="G4" s="5" t="inlineStr">
        <is>
          <t>[ Insert your logo in the space above ]</t>
        </is>
      </c>
    </row>
    <row r="5" ht="15" customHeight="1">
      <c r="A5" s="6" t="inlineStr">
        <is>
          <t>Reg No: [XXXX/XXXXXX/XX]</t>
        </is>
      </c>
      <c r="G5" s="5" t="inlineStr">
        <is>
          <t>VAT No: [4XXXXXXXXX] (if VAT registered)</t>
        </is>
      </c>
    </row>
    <row r="6" ht="15" customHeight="1">
      <c r="A6" s="6" t="inlineStr">
        <is>
          <t>[email@yourbusiness.co.za]</t>
        </is>
      </c>
      <c r="G6" s="5" t="inlineStr">
        <is>
          <t>[+27 XX XXX XXXX]</t>
        </is>
      </c>
    </row>
    <row r="7" ht="18" customHeight="1">
      <c r="A7" s="7" t="inlineStr">
        <is>
          <t>Which month are you reporting on?</t>
        </is>
      </c>
      <c r="B7" s="22" t="n">
        <v>1</v>
      </c>
      <c r="C7" s="23">
        <f>IF(HealthStart="","Month "&amp;HealthMonth,EDATE(HealthStart,HealthMonth*1-1))</f>
        <v/>
      </c>
      <c r="D7" s="10" t="inlineStr">
        <is>
          <t>1 is the first month you entered. The whole dashboard reads that one month. Change it and every figure below moves.</t>
        </is>
      </c>
    </row>
    <row r="8" ht="18" customHeight="1">
      <c r="A8" s="7" t="inlineStr">
        <is>
          <t>Months of figures you have entered</t>
        </is>
      </c>
      <c r="B8" s="11">
        <f>MonthsEntered</f>
        <v/>
      </c>
      <c r="D8" s="10" t="inlineStr">
        <is>
          <t>Four months is the least the direction column can work with. Six months makes the growth figure steady.</t>
        </is>
      </c>
    </row>
    <row r="9" ht="17.5" customHeight="1">
      <c r="A9" s="12" t="inlineStr">
        <is>
          <t>Note: How to use this sheet: type only in the white cells, which show in blue text. The shaded cells work themselves out, so leave them alone. Notes in grey italic are guidance and can be deleted before you send the document.</t>
        </is>
      </c>
    </row>
    <row r="10" ht="22" customHeight="1">
      <c r="A10" s="24" t="inlineStr">
        <is>
          <t>TRAFFIC LIGHT SUMMARY</t>
        </is>
      </c>
      <c r="B10" s="25" t="n"/>
      <c r="C10" s="25" t="n"/>
      <c r="D10" s="25" t="n"/>
      <c r="E10" s="25" t="n"/>
      <c r="F10" s="25" t="n"/>
      <c r="G10" s="25" t="n"/>
      <c r="H10" s="25" t="n"/>
    </row>
    <row r="11" ht="18" customHeight="1">
      <c r="A11" s="26" t="inlineStr">
        <is>
          <t>Measures showing red</t>
        </is>
      </c>
      <c r="B11" s="27">
        <f>COUNTIF(C17:C27,"RED")</f>
        <v/>
      </c>
      <c r="D11" s="10" t="inlineStr">
        <is>
          <t>Deal with these first, in the order they appear in the table.</t>
        </is>
      </c>
    </row>
    <row r="12" ht="18" customHeight="1">
      <c r="A12" s="28" t="inlineStr">
        <is>
          <t>Measures showing amber</t>
        </is>
      </c>
      <c r="B12" s="29">
        <f>COUNTIF(C17:C27,"AMBER")</f>
        <v/>
      </c>
      <c r="D12" s="10" t="inlineStr">
        <is>
          <t>Not urgent today. Every one of them becomes red if you leave it.</t>
        </is>
      </c>
    </row>
    <row r="13" ht="18" customHeight="1">
      <c r="A13" s="30" t="inlineStr">
        <is>
          <t>Measures showing green</t>
        </is>
      </c>
      <c r="B13" s="31">
        <f>COUNTIF(C17:C27,"GREEN")</f>
        <v/>
      </c>
      <c r="D13" s="10" t="inlineStr">
        <is>
          <t>Keep doing whatever is producing these.</t>
        </is>
      </c>
    </row>
    <row r="14" ht="26" customHeight="1">
      <c r="A14" s="20" t="inlineStr">
        <is>
          <t>Overall read on the business</t>
        </is>
      </c>
      <c r="B14" s="32">
        <f>IF(COUNTIF(C17:C27,"GREEN")+COUNTIF(C17:C27,"AMBER")+COUNTIF(C17:C27,"RED")=0,"Enter a month of figures to start.",IF(COUNTIF(C17:C27,"RED")=0,IF(COUNTIF(C17:C27,"AMBER")&lt;=1,"Healthy. Keep entering the months and watch the direction column.","Broadly healthy, with a few measures to tidy up."),IF(COUNTIF(C17:C27,"RED")&lt;=2,"Mostly sound, but the red measures need a plan this month.",IF(COUNTIF(C17:C27,"RED")&lt;=4,"Under strain. Work through the red rows in order, and read the early warning block below.","Serious. Several measures are red at once. Get help from your accountant or a business adviser this week, and take the cash flow forecast, template B12, with you."))))</f>
        <v/>
      </c>
      <c r="C14" s="33" t="n"/>
      <c r="D14" s="33" t="n"/>
      <c r="E14" s="33" t="n"/>
      <c r="F14" s="33" t="n"/>
      <c r="G14" s="33" t="n"/>
      <c r="H14" s="9" t="n"/>
    </row>
    <row r="15" ht="29" customHeight="1">
      <c r="A15" s="12" t="inlineStr">
        <is>
          <t>Note: The green and amber columns in the table below are ordinary cells you can type over. Every traffic light, every verdict and the counts above read off them, so an adviser can set them to your trade and the whole page moves with it.</t>
        </is>
      </c>
    </row>
    <row r="16" ht="30" customHeight="1">
      <c r="A16" s="13" t="inlineStr">
        <is>
          <t>MEASURE</t>
        </is>
      </c>
      <c r="B16" s="13" t="inlineStr">
        <is>
          <t>THIS MONTH</t>
        </is>
      </c>
      <c r="C16" s="13" t="inlineStr">
        <is>
          <t>LIGHT</t>
        </is>
      </c>
      <c r="D16" s="13" t="inlineStr">
        <is>
          <t>WHAT IT SAYS, IN PLAIN LANGUAGE</t>
        </is>
      </c>
      <c r="E16" s="13" t="inlineStr">
        <is>
          <t>GREEN WHEN</t>
        </is>
      </c>
      <c r="F16" s="13" t="inlineStr">
        <is>
          <t>AMBER WHEN</t>
        </is>
      </c>
      <c r="G16" s="13" t="inlineStr">
        <is>
          <t>DIRECTION OVER THREE MONTHS</t>
        </is>
      </c>
      <c r="H16" s="13" t="inlineStr">
        <is>
          <t>WHAT IT MEANS, AND WHAT TO DO IF IT IS BAD</t>
        </is>
      </c>
    </row>
    <row r="17" ht="62.5" customHeight="1">
      <c r="A17" s="34" t="inlineStr">
        <is>
          <t>Gross margin</t>
        </is>
      </c>
      <c r="B17" s="35">
        <f>INDEX(Trends!B21:M21,1,HealthMonth*1)</f>
        <v/>
      </c>
      <c r="C17" s="36">
        <f>IF(NOT(ISNUMBER(B17)),"",IF(B17&gt;=E17,"GREEN",IF(B17&gt;=F17,"AMBER","RED")))</f>
        <v/>
      </c>
      <c r="D17" s="37">
        <f>IF(NOT(ISNUMBER(B17)),"Fill this month in on the input sheet.",IF(B17&gt;=E17,"Healthy. Out of every R100 of sales, R"&amp;TEXT(B17*100,"0")&amp;" is left to pay your fixed costs.",IF(B17&gt;=F17,"Thin. Only R"&amp;TEXT(B17*100,"0")&amp;" out of every R100 is left for rent, wages and everything else.","Too low. R"&amp;TEXT(B17*100,"0")&amp;" out of every R100 will not carry your overheads. This is a pricing or a direct cost problem.")))</f>
        <v/>
      </c>
      <c r="E17" s="38" t="n">
        <v>0.3</v>
      </c>
      <c r="F17" s="38" t="n">
        <v>0.2</v>
      </c>
      <c r="G17" s="39">
        <f>Trends!N21</f>
        <v/>
      </c>
      <c r="H17" s="10" t="inlineStr">
        <is>
          <t>Revenue less cost of sales, as a share of revenue. It answers whether your pricing works. If it is bad: raise prices, buy better, cut waste, or stop selling the lines that lose money. Cutting overheads will not fix a gross margin. Template F7 works the pricing out, and the Margin Guide on template B7 gives ranges by sector.</t>
        </is>
      </c>
    </row>
    <row r="18" ht="39.5" customHeight="1">
      <c r="A18" s="34" t="inlineStr">
        <is>
          <t>Net margin before tax</t>
        </is>
      </c>
      <c r="B18" s="35">
        <f>INDEX(Trends!B22:M22,1,HealthMonth*1)</f>
        <v/>
      </c>
      <c r="C18" s="36">
        <f>IF(NOT(ISNUMBER(B18)),"",IF(B18&gt;=E18,"GREEN",IF(B18&gt;=F18,"AMBER","RED")))</f>
        <v/>
      </c>
      <c r="D18" s="37">
        <f>IF(NOT(ISNUMBER(B18)),"Fill this month in on the input sheet.",IF(B18&gt;=E18,"The whole business works. R"&amp;TEXT(B18*100,"0")&amp;" of every R100 of sales is profit before tax.",IF(B18&gt;=F18,"It works, but there is no room for a bad month at R"&amp;TEXT(B18*100,"0")&amp;" per R100.",IF(B18&lt;0,"You lost money this month. Find out whether it was the margin or the overheads before you do anything else.","Too thin. R"&amp;TEXT(B18*100,"0")&amp;" per R100 leaves nothing for tax, for growth or for a surprise."))))</f>
        <v/>
      </c>
      <c r="E18" s="38" t="n">
        <v>0.1</v>
      </c>
      <c r="F18" s="38" t="n">
        <v>0.05</v>
      </c>
      <c r="G18" s="39">
        <f>Trends!N22</f>
        <v/>
      </c>
      <c r="H18" s="10" t="inlineStr">
        <is>
          <t>Profit before tax as a share of revenue. If your gross margin is fine and this is not, the problem is overheads. Look at staff, premises and vehicles first, in that order, and use template B4 to plan the year.</t>
        </is>
      </c>
    </row>
    <row r="19" ht="74" customHeight="1">
      <c r="A19" s="34" t="inlineStr">
        <is>
          <t>Current ratio</t>
        </is>
      </c>
      <c r="B19" s="40">
        <f>INDEX(Trends!B23:M23,1,HealthMonth*1)</f>
        <v/>
      </c>
      <c r="C19" s="36">
        <f>IF(NOT(ISNUMBER(B19)),"",IF(B19&gt;=E19,"GREEN",IF(B19&gt;=F19,"AMBER","RED")))</f>
        <v/>
      </c>
      <c r="D19" s="37">
        <f>IF(NOT(ISNUMBER(B19)),"Fill this month in on the input sheet.",IF(B19&gt;=E19,"Comfortable. You hold R"&amp;TEXT(B19,"0.00")&amp;" of cash, debtors and stock for every R1 you owe suppliers.",IF(B19&gt;=F19,"Tight. R"&amp;TEXT(B19,"0.00")&amp;" for every R1 you owe. One late paying customer and you are short.","You cannot cover what you owe. R"&amp;TEXT(B19,"0.00")&amp;" for every R1 owed to suppliers. Act this week.")))</f>
        <v/>
      </c>
      <c r="E19" s="41" t="n">
        <v>1.5</v>
      </c>
      <c r="F19" s="41" t="n">
        <v>1</v>
      </c>
      <c r="G19" s="39">
        <f>Trends!N23</f>
        <v/>
      </c>
      <c r="H19" s="10" t="inlineStr">
        <is>
          <t>Cash plus debtors plus stock, divided by what you owe suppliers. It answers one question: can you pay what is due out of what turns into cash? If it is bad: collect faster, sell slow stock, and agree longer terms with suppliers before you miss a payment, not after. A bank uses the fuller version on template B11, which includes loan instalments due within the year.</t>
        </is>
      </c>
    </row>
    <row r="20" ht="62.5" customHeight="1">
      <c r="A20" s="34" t="inlineStr">
        <is>
          <t>Debtor days</t>
        </is>
      </c>
      <c r="B20" s="42">
        <f>INDEX(Trends!B24:M24,1,HealthMonth*1)</f>
        <v/>
      </c>
      <c r="C20" s="36">
        <f>IF(NOT(ISNUMBER(B20)),"",IF(B20&lt;=E20,"GREEN",IF(B20&lt;=F20,"AMBER","RED")))</f>
        <v/>
      </c>
      <c r="D20" s="37">
        <f>IF(NOT(ISNUMBER(B20)),"Fill this month in on the input sheet.",IF(B20&lt;=E20,"Good. Customers pay you in about "&amp;TEXT(B20,"0")&amp;" days.",IF(B20&lt;=F20,"Slow. Customers take about "&amp;TEXT(B20,"0")&amp;" days. That is your money sitting in somebody else account.","Far too slow at about "&amp;TEXT(B20,"0")&amp;" days. You are funding your customers for free, and some of it will never be paid.")))</f>
        <v/>
      </c>
      <c r="E20" s="43" t="n">
        <v>30</v>
      </c>
      <c r="F20" s="43" t="n">
        <v>45</v>
      </c>
      <c r="G20" s="39">
        <f>Trends!N24</f>
        <v/>
      </c>
      <c r="H20" s="10" t="inlineStr">
        <is>
          <t>Money customers owe you, divided by a month of sales, times 30 days. It is how long your customers take to pay. If it is bad: invoice the day the work is done, phone rather than email, ask for deposits, and put your payment terms on every invoice. Late payment interest on a trade invoice is capped at 2 percent a month under the National Credit Act.</t>
        </is>
      </c>
    </row>
    <row r="21" ht="51" customHeight="1">
      <c r="A21" s="34" t="inlineStr">
        <is>
          <t>Creditor days</t>
        </is>
      </c>
      <c r="B21" s="42">
        <f>INDEX(Trends!B25:M25,1,HealthMonth*1)</f>
        <v/>
      </c>
      <c r="C21" s="36">
        <f>IF(NOT(ISNUMBER(B21)),"",IF(B21&lt;=E21,"GREEN",IF(B21&lt;=F21,"AMBER","RED")))</f>
        <v/>
      </c>
      <c r="D21" s="37">
        <f>IF(NOT(ISNUMBER(B21)),"Fill this month in on the input sheet.",IF(B21&lt;=E21,"Normal. You settle suppliers in about "&amp;TEXT(B21,"0")&amp;" days.",IF(B21&lt;=F21,"You are stretching suppliers at about "&amp;TEXT(B21,"0")&amp;" days. Watch it: this is often the first sign of a cash problem.","About "&amp;TEXT(B21,"0")&amp;" days. You are funding the business off your suppliers, and they will shorten your terms or stop supplying.")))</f>
        <v/>
      </c>
      <c r="E21" s="43" t="n">
        <v>45</v>
      </c>
      <c r="F21" s="43" t="n">
        <v>60</v>
      </c>
      <c r="G21" s="39">
        <f>Trends!N25</f>
        <v/>
      </c>
      <c r="H21" s="10" t="inlineStr">
        <is>
          <t>What you owe suppliers, divided by a month of cost of sales, times 30 days. Paying slowly is not free: it costs you goodwill, discounts and eventually your terms. A number that keeps climbing while everything else stays the same is a cash warning, not a negotiating win.</t>
        </is>
      </c>
    </row>
    <row r="22" ht="51" customHeight="1">
      <c r="A22" s="34" t="inlineStr">
        <is>
          <t>Stock days</t>
        </is>
      </c>
      <c r="B22" s="42">
        <f>INDEX(Trends!B26:M26,1,HealthMonth*1)</f>
        <v/>
      </c>
      <c r="C22" s="36">
        <f>IF(NOT(ISNUMBER(B22)),"",IF(B22&lt;=E22,"GREEN",IF(B22&lt;=F22,"AMBER","RED")))</f>
        <v/>
      </c>
      <c r="D22" s="37">
        <f>IF(NOT(ISNUMBER(B22)),"Fill this month in on the input sheet.",IF(B22=0,"You carry no stock, so this measure does not apply to you.",IF(B22&lt;=E22,"Good. Stock turns in about "&amp;TEXT(B22,"0")&amp;" days.",IF(B22&lt;=F22,"Slow. Stock sits about "&amp;TEXT(B22,"0")&amp;" days before it sells.","Far too slow at about "&amp;TEXT(B22,"0")&amp;" days. That is cash on a shelf, and some of it will never sell at full price."))))</f>
        <v/>
      </c>
      <c r="E22" s="43" t="n">
        <v>45</v>
      </c>
      <c r="F22" s="43" t="n">
        <v>75</v>
      </c>
      <c r="G22" s="39">
        <f>Trends!N26</f>
        <v/>
      </c>
      <c r="H22" s="10" t="inlineStr">
        <is>
          <t>Stock at cost, divided by a month of cost of sales, times 30 days. It is how long stock sits before it sells. If it is bad: count it, mark down what is not moving, and stop reordering the slow lines. Template E1 shows you which lines they are.</t>
        </is>
      </c>
    </row>
    <row r="23" ht="62.5" customHeight="1">
      <c r="A23" s="34" t="inlineStr">
        <is>
          <t>Cash conversion cycle, in days</t>
        </is>
      </c>
      <c r="B23" s="42">
        <f>INDEX(Trends!B27:M27,1,HealthMonth*1)</f>
        <v/>
      </c>
      <c r="C23" s="36">
        <f>IF(NOT(ISNUMBER(B23)),"",IF(B23&lt;=E23,"GREEN",IF(B23&lt;=F23,"AMBER","RED")))</f>
        <v/>
      </c>
      <c r="D23" s="37">
        <f>IF(NOT(ISNUMBER(B23)),"Fill this month in on the input sheet.",IF(B23&lt;=0,"Excellent. You are paid before you have to pay, so growth funds itself.",IF(B23&lt;=E23,"Healthy. Your money is tied up for about "&amp;TEXT(B23,"0")&amp;" days.",IF(B23&lt;=F23,"Long. About "&amp;TEXT(B23,"0")&amp;" days between paying for the work and being paid for it. Every extra sale eats cash.","Too long at about "&amp;TEXT(B23,"0")&amp;" days. Growing at this cycle will run you out of money even while you are profitable."))))</f>
        <v/>
      </c>
      <c r="E23" s="43" t="n">
        <v>30</v>
      </c>
      <c r="F23" s="43" t="n">
        <v>60</v>
      </c>
      <c r="G23" s="39">
        <f>Trends!N27</f>
        <v/>
      </c>
      <c r="H23" s="10" t="inlineStr">
        <is>
          <t>Debtor days plus stock days less creditor days. It is the number of days your money is out of your hands. It is the single best early warning a small business has: it lengthens months before the bank balance shows it. If it is bad, work on debtor days first, they are the fastest to move.</t>
        </is>
      </c>
    </row>
    <row r="24" ht="51" customHeight="1">
      <c r="A24" s="34" t="inlineStr">
        <is>
          <t>Break even revenue for the month</t>
        </is>
      </c>
      <c r="B24" s="17">
        <f>INDEX(Trends!B28:M28,1,HealthMonth*1)</f>
        <v/>
      </c>
      <c r="C24" s="44" t="n"/>
      <c r="D24" s="37">
        <f>IF(NOT(ISNUMBER(B24)),"Fill this month in, and check that your gross margin is above nought.","You need R"&amp;TEXT(B24,"#,##0")&amp;" of sales in a month like this one just to cover your costs. Read the row below for how far above it you actually were.")</f>
        <v/>
      </c>
      <c r="E24" s="45" t="inlineStr">
        <is>
          <t>No threshold</t>
        </is>
      </c>
      <c r="F24" s="9" t="n"/>
      <c r="G24" s="39">
        <f>Trends!N28</f>
        <v/>
      </c>
      <c r="H24" s="10" t="inlineStr">
        <is>
          <t>Operating expenses divided by your gross margin. It is the sales you must make in the month to cover everything and make nothing. Know this number by heart. Template B4 works it out for every month of the year ahead, and template F7 shows what a price change does to it.</t>
        </is>
      </c>
    </row>
    <row r="25" ht="39.5" customHeight="1">
      <c r="A25" s="34" t="inlineStr">
        <is>
          <t>Revenue against break even</t>
        </is>
      </c>
      <c r="B25" s="40">
        <f>INDEX(Trends!B29:M29,1,HealthMonth*1)</f>
        <v/>
      </c>
      <c r="C25" s="36">
        <f>IF(NOT(ISNUMBER(B25)),"",IF(B25&gt;=E25,"GREEN",IF(B25&gt;=F25,"AMBER","RED")))</f>
        <v/>
      </c>
      <c r="D25" s="37">
        <f>IF(NOT(ISNUMBER(B25)),"Fill this month in on the input sheet.",IF(B25&gt;=E25,"Safe. You sold "&amp;TEXT(B25,"0.00")&amp;" times your break even, so you can carry a quiet month.",IF(B25&gt;=F25,"You covered your costs and very little more, at "&amp;TEXT(B25,"0.00")&amp;" times break even.","You did not cover your costs. Sales were only "&amp;TEXT(B25,"0.00")&amp;" times break even, so the month lost money.")))</f>
        <v/>
      </c>
      <c r="E25" s="41" t="n">
        <v>1.2</v>
      </c>
      <c r="F25" s="41" t="n">
        <v>1</v>
      </c>
      <c r="G25" s="39">
        <f>Trends!N29</f>
        <v/>
      </c>
      <c r="H25" s="10" t="inlineStr">
        <is>
          <t>Revenue divided by break even revenue. Below 1.00 the month lost money. Above 1.20 you have room to breathe. It is the same information as net margin, said in the way most owners actually think about it.</t>
        </is>
      </c>
    </row>
    <row r="26" ht="51" customHeight="1">
      <c r="A26" s="34" t="inlineStr">
        <is>
          <t>Months of costs covered by cash</t>
        </is>
      </c>
      <c r="B26" s="40">
        <f>INDEX(Trends!B30:M30,1,HealthMonth*1)</f>
        <v/>
      </c>
      <c r="C26" s="36">
        <f>IF(NOT(ISNUMBER(B26)),"",IF(B26&gt;=E26,"GREEN",IF(B26&gt;=F26,"AMBER","RED")))</f>
        <v/>
      </c>
      <c r="D26" s="37">
        <f>IF(NOT(ISNUMBER(B26)),"Fill this month in on the input sheet.",IF(B26&gt;=E26,"Strong. The cash in the bank covers about "&amp;TEXT(B26,"0.0")&amp;" months of costs.",IF(B26&gt;=F26,"Thin cover. About "&amp;TEXT(B26,"0.0")&amp;" months of costs in the bank. One bad month uses it up.","Dangerous. Only about "&amp;TEXT(B26,"0.0")&amp;" months of costs in the bank. Build a buffer before anything else.")))</f>
        <v/>
      </c>
      <c r="E26" s="41" t="n">
        <v>3</v>
      </c>
      <c r="F26" s="41" t="n">
        <v>1.5</v>
      </c>
      <c r="G26" s="39">
        <f>Trends!N30</f>
        <v/>
      </c>
      <c r="H26" s="10" t="inlineStr">
        <is>
          <t>Cash in the bank divided by one month of cost of sales plus operating expenses. It is how long you could keep the doors open if the sales stopped tomorrow. Three months is a sensible target for a small business. Template B12 forecasts it week by week.</t>
        </is>
      </c>
    </row>
    <row r="27" ht="51" customHeight="1">
      <c r="A27" s="34" t="inlineStr">
        <is>
          <t>Revenue growth</t>
        </is>
      </c>
      <c r="B27" s="35">
        <f>INDEX(Trends!B31:M31,1,HealthMonth*1)</f>
        <v/>
      </c>
      <c r="C27" s="36">
        <f>IF(NOT(ISNUMBER(B27)),"",IF(B27&gt;=E27,"GREEN",IF(B27&gt;=F27,"AMBER","RED")))</f>
        <v/>
      </c>
      <c r="D27" s="37">
        <f>IF(NOT(ISNUMBER(B27)),"Not enough months yet. Growth needs at least two months of figures.",IF(B27&gt;=E27,"Growing, "&amp;TEXT(ABS(B27),"0.0%")&amp;" up, measured "&amp;IF(ISNUMBER(INDEX(Trends!B36:M36,1,HealthMonth*1)),"three months against the three before","this month against last month")&amp;".",IF(B27&gt;=F27,"Almost flat, "&amp;TEXT(ABS(B27),"0.0%")&amp;" up, measured "&amp;IF(ISNUMBER(INDEX(Trends!B36:M36,1,HealthMonth*1)),"three months against the three before","this month against last month")&amp;". Standing still is going backwards once costs rise.","Shrinking, "&amp;TEXT(ABS(B27),"0.0%")&amp;" down, measured "&amp;IF(ISNUMBER(INDEX(Trends!B36:M36,1,HealthMonth*1)),"three months against the three before","this month against last month")&amp;". Find out which customers or which line you have lost.")))</f>
        <v/>
      </c>
      <c r="E27" s="38" t="n">
        <v>0.05</v>
      </c>
      <c r="F27" s="38" t="n">
        <v>0</v>
      </c>
      <c r="G27" s="39">
        <f>Trends!N31</f>
        <v/>
      </c>
      <c r="H27" s="10" t="inlineStr">
        <is>
          <t>How your sales are moving. Where there are six months of figures this compares the last three months with the three before them, which is far steadier than one month against another. One bad month is noise. Three is a trend.</t>
        </is>
      </c>
    </row>
    <row r="29" ht="22" customHeight="1">
      <c r="A29" s="24" t="inlineStr">
        <is>
          <t>THE THREE NUMBERS THAT WARN YOU EARLIEST</t>
        </is>
      </c>
      <c r="B29" s="25" t="n"/>
      <c r="C29" s="25" t="n"/>
      <c r="D29" s="25" t="n"/>
      <c r="E29" s="25" t="n"/>
      <c r="F29" s="25" t="n"/>
      <c r="G29" s="25" t="n"/>
      <c r="H29" s="25" t="n"/>
    </row>
    <row r="30" ht="17.5" customHeight="1">
      <c r="A30" s="12" t="inlineStr">
        <is>
          <t>Note: These three move months before the bank balance does. Any one of them moving the wrong way is worth a conversation. Two of them together is worth changing the plan.</t>
        </is>
      </c>
    </row>
    <row r="31" ht="18" customHeight="1">
      <c r="A31" s="15" t="inlineStr">
        <is>
          <t>Is the cash conversion cycle lengthening?</t>
        </is>
      </c>
      <c r="B31" s="39">
        <f>Trends!N27</f>
        <v/>
      </c>
      <c r="C31" s="9" t="n"/>
      <c r="D31" s="10" t="inlineStr">
        <is>
          <t>Money staying out longer, while nothing else looks wrong.</t>
        </is>
      </c>
    </row>
    <row r="32" ht="18" customHeight="1">
      <c r="A32" s="15" t="inlineStr">
        <is>
          <t>Are debtor days rising?</t>
        </is>
      </c>
      <c r="B32" s="39">
        <f>Trends!N24</f>
        <v/>
      </c>
      <c r="C32" s="9" t="n"/>
      <c r="D32" s="10" t="inlineStr">
        <is>
          <t>Customers paying later is the first thing that slips, and it slips quietly.</t>
        </is>
      </c>
    </row>
    <row r="33" ht="18" customHeight="1">
      <c r="A33" s="15" t="inlineStr">
        <is>
          <t>Is gross margin slipping?</t>
        </is>
      </c>
      <c r="B33" s="39">
        <f>Trends!N21</f>
        <v/>
      </c>
      <c r="C33" s="9" t="n"/>
      <c r="D33" s="10" t="inlineStr">
        <is>
          <t>A margin that drifts down a point a month is invisible for half a year and then it is not.</t>
        </is>
      </c>
    </row>
    <row r="34" ht="26" customHeight="1">
      <c r="A34" s="20" t="inlineStr">
        <is>
          <t>What the three of them say together</t>
        </is>
      </c>
      <c r="B34" s="32">
        <f>IF(COUNTIF(B31:B33,"Not enough months yet")&gt;0,"Enter at least four months before this can tell you anything.",IF(COUNTIF(B31:B33,"Getting worse")=0,"None of the three early warnings is moving against you.",IF(COUNTIF(B31:B33,"Getting worse")=1,"One of the three is moving against you. Find out why before it becomes two.",IF(COUNTIF(B31:B33,"Getting worse")=2,"Two of the three are moving against you. This is the point at which to change something, not to wait and see.","All three are moving against you. This is the pattern that comes before a business runs out of cash while still showing a profit. Act now."))))</f>
        <v/>
      </c>
      <c r="C34" s="33" t="n"/>
      <c r="D34" s="33" t="n"/>
      <c r="E34" s="33" t="n"/>
      <c r="F34" s="33" t="n"/>
      <c r="G34" s="33" t="n"/>
      <c r="H34" s="9" t="n"/>
    </row>
    <row r="36" ht="17.5" customHeight="1">
      <c r="A36" s="12" t="inlineStr">
        <is>
          <t>Note: This dashboard reads the health of the business itself. Whether you are ready to ask somebody for money is a different question, and template G5, the funding readiness assessment, is where that one is answered.</t>
        </is>
      </c>
    </row>
    <row r="37" ht="29" customHeight="1">
      <c r="A37" s="12" t="inlineStr">
        <is>
          <t>Note: None of this replaces annual financial statements. Those must be prepared on IFRS for SMEs by somebody qualified to do it, within six months of your financial year end, whether or not they must then be audited or independently reviewed.</t>
        </is>
      </c>
    </row>
    <row r="38" ht="17.5" customHeight="1">
      <c r="A38" s="12" t="inlineStr">
        <is>
          <t>Note: rates, thresholds and fees quoted in this template were correct on 09 August 2026. Confirm the current figures on sars.gov.za, cipc.co.za or labour.gov.za before you rely on them.</t>
        </is>
      </c>
    </row>
  </sheetData>
  <mergeCells count="27">
    <mergeCell ref="A9:H9"/>
    <mergeCell ref="A30:H30"/>
    <mergeCell ref="A15:H15"/>
    <mergeCell ref="E24:F24"/>
    <mergeCell ref="A36:H36"/>
    <mergeCell ref="B31:C31"/>
    <mergeCell ref="A1:H1"/>
    <mergeCell ref="D31:H31"/>
    <mergeCell ref="D11:H11"/>
    <mergeCell ref="D13:H13"/>
    <mergeCell ref="G6:H6"/>
    <mergeCell ref="D32:H32"/>
    <mergeCell ref="A37:H37"/>
    <mergeCell ref="D7:H7"/>
    <mergeCell ref="A2:H2"/>
    <mergeCell ref="G5:H5"/>
    <mergeCell ref="G4:H4"/>
    <mergeCell ref="D12:H12"/>
    <mergeCell ref="B14:H14"/>
    <mergeCell ref="D8:H8"/>
    <mergeCell ref="A29:H29"/>
    <mergeCell ref="B33:C33"/>
    <mergeCell ref="A38:H38"/>
    <mergeCell ref="D33:H33"/>
    <mergeCell ref="A10:H10"/>
    <mergeCell ref="B32:C32"/>
    <mergeCell ref="B34:H34"/>
  </mergeCells>
  <conditionalFormatting sqref="C17:C27">
    <cfRule type="expression" priority="1" dxfId="2" stopIfTrue="1">
      <formula>$C17="GREEN"</formula>
    </cfRule>
    <cfRule type="expression" priority="2" dxfId="3" stopIfTrue="1">
      <formula>$C17="AMBER"</formula>
    </cfRule>
    <cfRule type="expression" priority="3" dxfId="0">
      <formula>$C17="RED"</formula>
    </cfRule>
  </conditionalFormatting>
  <conditionalFormatting sqref="B17:B27">
    <cfRule type="expression" priority="4" dxfId="4" stopIfTrue="1">
      <formula>$C17="GREEN"</formula>
    </cfRule>
    <cfRule type="expression" priority="5" dxfId="5" stopIfTrue="1">
      <formula>$C17="AMBER"</formula>
    </cfRule>
    <cfRule type="expression" priority="6" dxfId="6">
      <formula>$C17="RED"</formula>
    </cfRule>
  </conditionalFormatting>
  <conditionalFormatting sqref="G17:G27">
    <cfRule type="expression" priority="7" dxfId="1" stopIfTrue="1">
      <formula>$G17="Improving"</formula>
    </cfRule>
    <cfRule type="expression" priority="8" dxfId="7" stopIfTrue="1">
      <formula>$G17="Getting worse"</formula>
    </cfRule>
    <cfRule type="expression" priority="9" dxfId="8">
      <formula>$G17="Flat"</formula>
    </cfRule>
  </conditionalFormatting>
  <conditionalFormatting sqref="B14">
    <cfRule type="expression" priority="10" dxfId="9" stopIfTrue="1">
      <formula>COUNTIF(C17:C27,"RED")=0</formula>
    </cfRule>
    <cfRule type="expression" priority="11" dxfId="10" stopIfTrue="1">
      <formula>COUNTIF(C17:C27,"RED")&lt;=2</formula>
    </cfRule>
    <cfRule type="expression" priority="12" dxfId="11">
      <formula>COUNTIF(C17:C27,"RED")&gt;2</formula>
    </cfRule>
  </conditionalFormatting>
  <conditionalFormatting sqref="B31:C31">
    <cfRule type="expression" priority="13" dxfId="1" stopIfTrue="1">
      <formula>$B31="Improving"</formula>
    </cfRule>
    <cfRule type="expression" priority="14" dxfId="7" stopIfTrue="1">
      <formula>$B31="Getting worse"</formula>
    </cfRule>
    <cfRule type="expression" priority="15" dxfId="8">
      <formula>$B31="Flat"</formula>
    </cfRule>
  </conditionalFormatting>
  <conditionalFormatting sqref="B32:C32">
    <cfRule type="expression" priority="16" dxfId="1" stopIfTrue="1">
      <formula>$B32="Improving"</formula>
    </cfRule>
    <cfRule type="expression" priority="17" dxfId="7" stopIfTrue="1">
      <formula>$B32="Getting worse"</formula>
    </cfRule>
    <cfRule type="expression" priority="18" dxfId="8">
      <formula>$B32="Flat"</formula>
    </cfRule>
  </conditionalFormatting>
  <conditionalFormatting sqref="B33:C33">
    <cfRule type="expression" priority="19" dxfId="1" stopIfTrue="1">
      <formula>$B33="Improving"</formula>
    </cfRule>
    <cfRule type="expression" priority="20" dxfId="7" stopIfTrue="1">
      <formula>$B33="Getting worse"</formula>
    </cfRule>
    <cfRule type="expression" priority="21" dxfId="8">
      <formula>$B33="Flat"</formula>
    </cfRule>
  </conditionalFormatting>
  <conditionalFormatting sqref="B34">
    <cfRule type="expression" priority="22" dxfId="11" stopIfTrue="1">
      <formula>COUNTIF(B31:B33,"Getting worse")&gt;=2</formula>
    </cfRule>
    <cfRule type="expression" priority="23" dxfId="10" stopIfTrue="1">
      <formula>COUNTIF(B31:B33,"Getting worse")=1</formula>
    </cfRule>
    <cfRule type="expression" priority="24" dxfId="9">
      <formula>COUNTIF(B31:B33,"Getting worse")=0</formula>
    </cfRule>
  </conditionalFormatting>
  <dataValidations count="1">
    <dataValidation sqref="B7" showDropDown="0" showInputMessage="1" showErrorMessage="1" allowBlank="1" errorTitle="Choose from the list" error="Pick one of the options in the dropdown." promptTitle="Select" prompt="1 is the first month on the Enter Your Figures sheet." type="list">
      <formula1>"1,2,3,4,5,6,7,8,9,10,11,12"</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21759B"/>
    <outlinePr summaryBelow="1" summaryRight="1"/>
    <pageSetUpPr fitToPage="1"/>
  </sheetPr>
  <dimension ref="A1:O40"/>
  <sheetViews>
    <sheetView showGridLines="0" workbookViewId="0">
      <pane xSplit="1" ySplit="8" topLeftCell="B9" activePane="bottomRight" state="frozen"/>
      <selection pane="topRight"/>
      <selection pane="bottomLeft"/>
      <selection pane="bottomRight"/>
      <selection pane="bottomLeft"/>
      <selection pane="bottomRight" activeCell="A1" sqref="A1"/>
    </sheetView>
  </sheetViews>
  <sheetFormatPr baseColWidth="8" defaultRowHeight="15"/>
  <cols>
    <col width="44" customWidth="1" min="1" max="1"/>
    <col width="11.5" customWidth="1" min="2" max="2"/>
    <col width="11.5" customWidth="1" min="3" max="3"/>
    <col width="11.5" customWidth="1" min="4" max="4"/>
    <col width="11.5" customWidth="1" min="5" max="5"/>
    <col width="11.5" customWidth="1" min="6" max="6"/>
    <col width="11.5" customWidth="1" min="7" max="7"/>
    <col width="11.5" customWidth="1" min="8" max="8"/>
    <col width="11.5" customWidth="1" min="9" max="9"/>
    <col width="11.5" customWidth="1" min="10" max="10"/>
    <col width="11.5" customWidth="1" min="11" max="11"/>
    <col width="11.5" customWidth="1" min="12" max="12"/>
    <col width="11.5" customWidth="1" min="13" max="13"/>
    <col width="20" customWidth="1" min="14" max="14"/>
    <col width="34" customWidth="1" min="15" max="15"/>
  </cols>
  <sheetData>
    <row r="1" ht="26" customHeight="1">
      <c r="A1" s="1" t="inlineStr">
        <is>
          <t>TRENDS: EVERY MEASURE, EVERY MONTH</t>
        </is>
      </c>
    </row>
    <row r="2" ht="14" customHeight="1">
      <c r="A2" s="2" t="inlineStr">
        <is>
          <t>Direction matters more than level. Read across the row, not down the column.</t>
        </is>
      </c>
    </row>
    <row r="3" ht="4" customHeight="1">
      <c r="A3" s="3" t="n"/>
      <c r="B3" s="3" t="n"/>
      <c r="C3" s="3" t="n"/>
      <c r="D3" s="3" t="n"/>
      <c r="E3" s="3" t="n"/>
      <c r="F3" s="3" t="n"/>
      <c r="G3" s="3" t="n"/>
      <c r="H3" s="3" t="n"/>
      <c r="I3" s="3" t="n"/>
      <c r="J3" s="3" t="n"/>
      <c r="K3" s="3" t="n"/>
      <c r="L3" s="3" t="n"/>
      <c r="M3" s="3" t="n"/>
      <c r="N3" s="3" t="n"/>
      <c r="O3" s="3" t="n"/>
    </row>
    <row r="4" ht="15" customHeight="1">
      <c r="A4" s="4" t="inlineStr">
        <is>
          <t>[YOUR COMPANY NAME]</t>
        </is>
      </c>
      <c r="N4" s="5" t="inlineStr">
        <is>
          <t>[ Insert your logo in the space above ]</t>
        </is>
      </c>
    </row>
    <row r="5" ht="15" customHeight="1">
      <c r="A5" s="6" t="inlineStr">
        <is>
          <t>Reg No: [XXXX/XXXXXX/XX]</t>
        </is>
      </c>
      <c r="N5" s="5" t="inlineStr">
        <is>
          <t>VAT No: [4XXXXXXXXX] (if VAT registered)</t>
        </is>
      </c>
    </row>
    <row r="6" ht="15" customHeight="1">
      <c r="A6" s="6" t="inlineStr">
        <is>
          <t>[email@yourbusiness.co.za]</t>
        </is>
      </c>
      <c r="N6" s="5" t="inlineStr">
        <is>
          <t>[+27 XX XXX XXXX]</t>
        </is>
      </c>
    </row>
    <row r="7" ht="29" customHeight="1">
      <c r="A7" s="12" t="inlineStr">
        <is>
          <t>Note: Nothing on this sheet is typed. Every figure is worked out from the Enter Your Figures sheet. The direction column compares the latest month you have filled in with the month three before it, so it needs four months of figures before it can say anything.</t>
        </is>
      </c>
    </row>
    <row r="8" ht="30" customHeight="1">
      <c r="A8" s="13" t="inlineStr">
        <is>
          <t>MEASURE</t>
        </is>
      </c>
      <c r="B8" s="14">
        <f>IF(HealthStart="","Month 1",EDATE(HealthStart,0))</f>
        <v/>
      </c>
      <c r="C8" s="14">
        <f>IF(HealthStart="","Month 2",EDATE(HealthStart,1))</f>
        <v/>
      </c>
      <c r="D8" s="14">
        <f>IF(HealthStart="","Month 3",EDATE(HealthStart,2))</f>
        <v/>
      </c>
      <c r="E8" s="14">
        <f>IF(HealthStart="","Month 4",EDATE(HealthStart,3))</f>
        <v/>
      </c>
      <c r="F8" s="14">
        <f>IF(HealthStart="","Month 5",EDATE(HealthStart,4))</f>
        <v/>
      </c>
      <c r="G8" s="14">
        <f>IF(HealthStart="","Month 6",EDATE(HealthStart,5))</f>
        <v/>
      </c>
      <c r="H8" s="14">
        <f>IF(HealthStart="","Month 7",EDATE(HealthStart,6))</f>
        <v/>
      </c>
      <c r="I8" s="14">
        <f>IF(HealthStart="","Month 8",EDATE(HealthStart,7))</f>
        <v/>
      </c>
      <c r="J8" s="14">
        <f>IF(HealthStart="","Month 9",EDATE(HealthStart,8))</f>
        <v/>
      </c>
      <c r="K8" s="14">
        <f>IF(HealthStart="","Month 10",EDATE(HealthStart,9))</f>
        <v/>
      </c>
      <c r="L8" s="14">
        <f>IF(HealthStart="","Month 11",EDATE(HealthStart,10))</f>
        <v/>
      </c>
      <c r="M8" s="14">
        <f>IF(HealthStart="","Month 12",EDATE(HealthStart,11))</f>
        <v/>
      </c>
      <c r="N8" s="13" t="inlineStr">
        <is>
          <t>DIRECTION OVER THREE MONTHS</t>
        </is>
      </c>
      <c r="O8" s="13" t="inlineStr">
        <is>
          <t>WHAT GOOD LOOKS LIKE</t>
        </is>
      </c>
    </row>
    <row r="9" ht="18" customHeight="1">
      <c r="A9" s="46" t="inlineStr">
        <is>
          <t>THE MONEY, MONTH BY MONTH</t>
        </is>
      </c>
      <c r="B9" s="47" t="n"/>
      <c r="C9" s="47" t="n"/>
      <c r="D9" s="47" t="n"/>
      <c r="E9" s="47" t="n"/>
      <c r="F9" s="47" t="n"/>
      <c r="G9" s="47" t="n"/>
      <c r="H9" s="47" t="n"/>
      <c r="I9" s="47" t="n"/>
      <c r="J9" s="47" t="n"/>
      <c r="K9" s="47" t="n"/>
      <c r="L9" s="47" t="n"/>
      <c r="M9" s="47" t="n"/>
      <c r="N9" s="47" t="n"/>
      <c r="O9" s="47" t="n"/>
    </row>
    <row r="10" ht="18" customHeight="1">
      <c r="A10" s="15" t="inlineStr">
        <is>
          <t>Revenue, excluding VAT</t>
        </is>
      </c>
      <c r="B10" s="21">
        <f>IF('Enter Your Figures'!B12="","",'Enter Your Figures'!B12)</f>
        <v/>
      </c>
      <c r="C10" s="21">
        <f>IF('Enter Your Figures'!C12="","",'Enter Your Figures'!C12)</f>
        <v/>
      </c>
      <c r="D10" s="21">
        <f>IF('Enter Your Figures'!D12="","",'Enter Your Figures'!D12)</f>
        <v/>
      </c>
      <c r="E10" s="21">
        <f>IF('Enter Your Figures'!E12="","",'Enter Your Figures'!E12)</f>
        <v/>
      </c>
      <c r="F10" s="21">
        <f>IF('Enter Your Figures'!F12="","",'Enter Your Figures'!F12)</f>
        <v/>
      </c>
      <c r="G10" s="21">
        <f>IF('Enter Your Figures'!G12="","",'Enter Your Figures'!G12)</f>
        <v/>
      </c>
      <c r="H10" s="21">
        <f>IF('Enter Your Figures'!H12="","",'Enter Your Figures'!H12)</f>
        <v/>
      </c>
      <c r="I10" s="21">
        <f>IF('Enter Your Figures'!I12="","",'Enter Your Figures'!I12)</f>
        <v/>
      </c>
      <c r="J10" s="21">
        <f>IF('Enter Your Figures'!J12="","",'Enter Your Figures'!J12)</f>
        <v/>
      </c>
      <c r="K10" s="21">
        <f>IF('Enter Your Figures'!K12="","",'Enter Your Figures'!K12)</f>
        <v/>
      </c>
      <c r="L10" s="21">
        <f>IF('Enter Your Figures'!L12="","",'Enter Your Figures'!L12)</f>
        <v/>
      </c>
      <c r="M10" s="21">
        <f>IF('Enter Your Figures'!M12="","",'Enter Your Figures'!M12)</f>
        <v/>
      </c>
      <c r="N10" s="39">
        <f>IF(MonthsEntered&lt;4,"Not enough months yet",IF(OR(NOT(ISNUMBER(INDEX(B10:M10,1,MonthsEntered))),NOT(ISNUMBER(INDEX(B10:M10,1,MonthsEntered-3)))),"Not enough months yet",IF(ROUND(INDEX(B10:M10,1,MonthsEntered)-INDEX(B10:M10,1,MonthsEntered-3),4)=0,"Flat",IF(INDEX(B10:M10,1,MonthsEntered)&gt;INDEX(B10:M10,1,MonthsEntered-3),"Improving","Getting worse"))))</f>
        <v/>
      </c>
      <c r="O10" s="10" t="inlineStr">
        <is>
          <t>Rising, or at least steady.</t>
        </is>
      </c>
    </row>
    <row r="11" ht="18" customHeight="1">
      <c r="A11" s="15" t="inlineStr">
        <is>
          <t>Gross profit</t>
        </is>
      </c>
      <c r="B11" s="21">
        <f>IF('Enter Your Figures'!B23="","",'Enter Your Figures'!B23)</f>
        <v/>
      </c>
      <c r="C11" s="21">
        <f>IF('Enter Your Figures'!C23="","",'Enter Your Figures'!C23)</f>
        <v/>
      </c>
      <c r="D11" s="21">
        <f>IF('Enter Your Figures'!D23="","",'Enter Your Figures'!D23)</f>
        <v/>
      </c>
      <c r="E11" s="21">
        <f>IF('Enter Your Figures'!E23="","",'Enter Your Figures'!E23)</f>
        <v/>
      </c>
      <c r="F11" s="21">
        <f>IF('Enter Your Figures'!F23="","",'Enter Your Figures'!F23)</f>
        <v/>
      </c>
      <c r="G11" s="21">
        <f>IF('Enter Your Figures'!G23="","",'Enter Your Figures'!G23)</f>
        <v/>
      </c>
      <c r="H11" s="21">
        <f>IF('Enter Your Figures'!H23="","",'Enter Your Figures'!H23)</f>
        <v/>
      </c>
      <c r="I11" s="21">
        <f>IF('Enter Your Figures'!I23="","",'Enter Your Figures'!I23)</f>
        <v/>
      </c>
      <c r="J11" s="21">
        <f>IF('Enter Your Figures'!J23="","",'Enter Your Figures'!J23)</f>
        <v/>
      </c>
      <c r="K11" s="21">
        <f>IF('Enter Your Figures'!K23="","",'Enter Your Figures'!K23)</f>
        <v/>
      </c>
      <c r="L11" s="21">
        <f>IF('Enter Your Figures'!L23="","",'Enter Your Figures'!L23)</f>
        <v/>
      </c>
      <c r="M11" s="21">
        <f>IF('Enter Your Figures'!M23="","",'Enter Your Figures'!M23)</f>
        <v/>
      </c>
      <c r="N11" s="39">
        <f>IF(MonthsEntered&lt;4,"Not enough months yet",IF(OR(NOT(ISNUMBER(INDEX(B11:M11,1,MonthsEntered))),NOT(ISNUMBER(INDEX(B11:M11,1,MonthsEntered-3)))),"Not enough months yet",IF(ROUND(INDEX(B11:M11,1,MonthsEntered)-INDEX(B11:M11,1,MonthsEntered-3),4)=0,"Flat",IF(INDEX(B11:M11,1,MonthsEntered)&gt;INDEX(B11:M11,1,MonthsEntered-3),"Improving","Getting worse"))))</f>
        <v/>
      </c>
      <c r="O11" s="10" t="inlineStr">
        <is>
          <t>Rising at least as fast as revenue.</t>
        </is>
      </c>
    </row>
    <row r="12" ht="18" customHeight="1">
      <c r="A12" s="15" t="inlineStr">
        <is>
          <t>Net profit before tax</t>
        </is>
      </c>
      <c r="B12" s="21">
        <f>IF('Enter Your Figures'!B24="","",'Enter Your Figures'!B24)</f>
        <v/>
      </c>
      <c r="C12" s="21">
        <f>IF('Enter Your Figures'!C24="","",'Enter Your Figures'!C24)</f>
        <v/>
      </c>
      <c r="D12" s="21">
        <f>IF('Enter Your Figures'!D24="","",'Enter Your Figures'!D24)</f>
        <v/>
      </c>
      <c r="E12" s="21">
        <f>IF('Enter Your Figures'!E24="","",'Enter Your Figures'!E24)</f>
        <v/>
      </c>
      <c r="F12" s="21">
        <f>IF('Enter Your Figures'!F24="","",'Enter Your Figures'!F24)</f>
        <v/>
      </c>
      <c r="G12" s="21">
        <f>IF('Enter Your Figures'!G24="","",'Enter Your Figures'!G24)</f>
        <v/>
      </c>
      <c r="H12" s="21">
        <f>IF('Enter Your Figures'!H24="","",'Enter Your Figures'!H24)</f>
        <v/>
      </c>
      <c r="I12" s="21">
        <f>IF('Enter Your Figures'!I24="","",'Enter Your Figures'!I24)</f>
        <v/>
      </c>
      <c r="J12" s="21">
        <f>IF('Enter Your Figures'!J24="","",'Enter Your Figures'!J24)</f>
        <v/>
      </c>
      <c r="K12" s="21">
        <f>IF('Enter Your Figures'!K24="","",'Enter Your Figures'!K24)</f>
        <v/>
      </c>
      <c r="L12" s="21">
        <f>IF('Enter Your Figures'!L24="","",'Enter Your Figures'!L24)</f>
        <v/>
      </c>
      <c r="M12" s="21">
        <f>IF('Enter Your Figures'!M24="","",'Enter Your Figures'!M24)</f>
        <v/>
      </c>
      <c r="N12" s="39">
        <f>IF(MonthsEntered&lt;4,"Not enough months yet",IF(OR(NOT(ISNUMBER(INDEX(B12:M12,1,MonthsEntered))),NOT(ISNUMBER(INDEX(B12:M12,1,MonthsEntered-3)))),"Not enough months yet",IF(ROUND(INDEX(B12:M12,1,MonthsEntered)-INDEX(B12:M12,1,MonthsEntered-3),4)=0,"Flat",IF(INDEX(B12:M12,1,MonthsEntered)&gt;INDEX(B12:M12,1,MonthsEntered-3),"Improving","Getting worse"))))</f>
        <v/>
      </c>
      <c r="O12" s="10" t="inlineStr">
        <is>
          <t>Positive every month, and rising.</t>
        </is>
      </c>
    </row>
    <row r="13" ht="18" customHeight="1">
      <c r="A13" s="15" t="inlineStr">
        <is>
          <t>Cash in the bank</t>
        </is>
      </c>
      <c r="B13" s="21">
        <f>IF('Enter Your Figures'!B15="","",'Enter Your Figures'!B15)</f>
        <v/>
      </c>
      <c r="C13" s="21">
        <f>IF('Enter Your Figures'!C15="","",'Enter Your Figures'!C15)</f>
        <v/>
      </c>
      <c r="D13" s="21">
        <f>IF('Enter Your Figures'!D15="","",'Enter Your Figures'!D15)</f>
        <v/>
      </c>
      <c r="E13" s="21">
        <f>IF('Enter Your Figures'!E15="","",'Enter Your Figures'!E15)</f>
        <v/>
      </c>
      <c r="F13" s="21">
        <f>IF('Enter Your Figures'!F15="","",'Enter Your Figures'!F15)</f>
        <v/>
      </c>
      <c r="G13" s="21">
        <f>IF('Enter Your Figures'!G15="","",'Enter Your Figures'!G15)</f>
        <v/>
      </c>
      <c r="H13" s="21">
        <f>IF('Enter Your Figures'!H15="","",'Enter Your Figures'!H15)</f>
        <v/>
      </c>
      <c r="I13" s="21">
        <f>IF('Enter Your Figures'!I15="","",'Enter Your Figures'!I15)</f>
        <v/>
      </c>
      <c r="J13" s="21">
        <f>IF('Enter Your Figures'!J15="","",'Enter Your Figures'!J15)</f>
        <v/>
      </c>
      <c r="K13" s="21">
        <f>IF('Enter Your Figures'!K15="","",'Enter Your Figures'!K15)</f>
        <v/>
      </c>
      <c r="L13" s="21">
        <f>IF('Enter Your Figures'!L15="","",'Enter Your Figures'!L15)</f>
        <v/>
      </c>
      <c r="M13" s="21">
        <f>IF('Enter Your Figures'!M15="","",'Enter Your Figures'!M15)</f>
        <v/>
      </c>
      <c r="N13" s="39">
        <f>IF(MonthsEntered&lt;4,"Not enough months yet",IF(OR(NOT(ISNUMBER(INDEX(B13:M13,1,MonthsEntered))),NOT(ISNUMBER(INDEX(B13:M13,1,MonthsEntered-3)))),"Not enough months yet",IF(ROUND(INDEX(B13:M13,1,MonthsEntered)-INDEX(B13:M13,1,MonthsEntered-3),4)=0,"Flat",IF(INDEX(B13:M13,1,MonthsEntered)&gt;INDEX(B13:M13,1,MonthsEntered-3),"Improving","Getting worse"))))</f>
        <v/>
      </c>
      <c r="O13" s="10" t="inlineStr">
        <is>
          <t>Enough to cover three months of costs.</t>
        </is>
      </c>
    </row>
    <row r="14" ht="28" customHeight="1">
      <c r="A14" s="15" t="inlineStr">
        <is>
          <t>Money customers owe you</t>
        </is>
      </c>
      <c r="B14" s="21">
        <f>IF('Enter Your Figures'!B16="","",'Enter Your Figures'!B16)</f>
        <v/>
      </c>
      <c r="C14" s="21">
        <f>IF('Enter Your Figures'!C16="","",'Enter Your Figures'!C16)</f>
        <v/>
      </c>
      <c r="D14" s="21">
        <f>IF('Enter Your Figures'!D16="","",'Enter Your Figures'!D16)</f>
        <v/>
      </c>
      <c r="E14" s="21">
        <f>IF('Enter Your Figures'!E16="","",'Enter Your Figures'!E16)</f>
        <v/>
      </c>
      <c r="F14" s="21">
        <f>IF('Enter Your Figures'!F16="","",'Enter Your Figures'!F16)</f>
        <v/>
      </c>
      <c r="G14" s="21">
        <f>IF('Enter Your Figures'!G16="","",'Enter Your Figures'!G16)</f>
        <v/>
      </c>
      <c r="H14" s="21">
        <f>IF('Enter Your Figures'!H16="","",'Enter Your Figures'!H16)</f>
        <v/>
      </c>
      <c r="I14" s="21">
        <f>IF('Enter Your Figures'!I16="","",'Enter Your Figures'!I16)</f>
        <v/>
      </c>
      <c r="J14" s="21">
        <f>IF('Enter Your Figures'!J16="","",'Enter Your Figures'!J16)</f>
        <v/>
      </c>
      <c r="K14" s="21">
        <f>IF('Enter Your Figures'!K16="","",'Enter Your Figures'!K16)</f>
        <v/>
      </c>
      <c r="L14" s="21">
        <f>IF('Enter Your Figures'!L16="","",'Enter Your Figures'!L16)</f>
        <v/>
      </c>
      <c r="M14" s="21">
        <f>IF('Enter Your Figures'!M16="","",'Enter Your Figures'!M16)</f>
        <v/>
      </c>
      <c r="N14" s="39">
        <f>IF(MonthsEntered&lt;4,"Not enough months yet",IF(OR(NOT(ISNUMBER(INDEX(B14:M14,1,MonthsEntered))),NOT(ISNUMBER(INDEX(B14:M14,1,MonthsEntered-3)))),"Not enough months yet",IF(ROUND(INDEX(B14:M14,1,MonthsEntered)-INDEX(B14:M14,1,MonthsEntered-3),4)=0,"Flat",IF(INDEX(B14:M14,1,MonthsEntered)&gt;INDEX(B14:M14,1,MonthsEntered-3),"Getting worse","Improving"))))</f>
        <v/>
      </c>
      <c r="O14" s="10" t="inlineStr">
        <is>
          <t>Falling, or rising no faster than revenue.</t>
        </is>
      </c>
    </row>
    <row r="15" ht="28" customHeight="1">
      <c r="A15" s="15" t="inlineStr">
        <is>
          <t>Money you owe suppliers</t>
        </is>
      </c>
      <c r="B15" s="21">
        <f>IF('Enter Your Figures'!B17="","",'Enter Your Figures'!B17)</f>
        <v/>
      </c>
      <c r="C15" s="21">
        <f>IF('Enter Your Figures'!C17="","",'Enter Your Figures'!C17)</f>
        <v/>
      </c>
      <c r="D15" s="21">
        <f>IF('Enter Your Figures'!D17="","",'Enter Your Figures'!D17)</f>
        <v/>
      </c>
      <c r="E15" s="21">
        <f>IF('Enter Your Figures'!E17="","",'Enter Your Figures'!E17)</f>
        <v/>
      </c>
      <c r="F15" s="21">
        <f>IF('Enter Your Figures'!F17="","",'Enter Your Figures'!F17)</f>
        <v/>
      </c>
      <c r="G15" s="21">
        <f>IF('Enter Your Figures'!G17="","",'Enter Your Figures'!G17)</f>
        <v/>
      </c>
      <c r="H15" s="21">
        <f>IF('Enter Your Figures'!H17="","",'Enter Your Figures'!H17)</f>
        <v/>
      </c>
      <c r="I15" s="21">
        <f>IF('Enter Your Figures'!I17="","",'Enter Your Figures'!I17)</f>
        <v/>
      </c>
      <c r="J15" s="21">
        <f>IF('Enter Your Figures'!J17="","",'Enter Your Figures'!J17)</f>
        <v/>
      </c>
      <c r="K15" s="21">
        <f>IF('Enter Your Figures'!K17="","",'Enter Your Figures'!K17)</f>
        <v/>
      </c>
      <c r="L15" s="21">
        <f>IF('Enter Your Figures'!L17="","",'Enter Your Figures'!L17)</f>
        <v/>
      </c>
      <c r="M15" s="21">
        <f>IF('Enter Your Figures'!M17="","",'Enter Your Figures'!M17)</f>
        <v/>
      </c>
      <c r="N15" s="39">
        <f>IF(MonthsEntered&lt;4,"Not enough months yet",IF(OR(NOT(ISNUMBER(INDEX(B15:M15,1,MonthsEntered))),NOT(ISNUMBER(INDEX(B15:M15,1,MonthsEntered-3)))),"Not enough months yet",IF(ROUND(INDEX(B15:M15,1,MonthsEntered)-INDEX(B15:M15,1,MonthsEntered-3),4)=0,"Flat",IF(INDEX(B15:M15,1,MonthsEntered)&gt;INDEX(B15:M15,1,MonthsEntered-3),"Getting worse","Improving"))))</f>
        <v/>
      </c>
      <c r="O15" s="10" t="inlineStr">
        <is>
          <t>Steady, and paid inside your agreed terms.</t>
        </is>
      </c>
    </row>
    <row r="16" ht="18" customHeight="1">
      <c r="A16" s="15" t="inlineStr">
        <is>
          <t>Stock on hand</t>
        </is>
      </c>
      <c r="B16" s="21">
        <f>IF('Enter Your Figures'!B18="","",'Enter Your Figures'!B18)</f>
        <v/>
      </c>
      <c r="C16" s="21">
        <f>IF('Enter Your Figures'!C18="","",'Enter Your Figures'!C18)</f>
        <v/>
      </c>
      <c r="D16" s="21">
        <f>IF('Enter Your Figures'!D18="","",'Enter Your Figures'!D18)</f>
        <v/>
      </c>
      <c r="E16" s="21">
        <f>IF('Enter Your Figures'!E18="","",'Enter Your Figures'!E18)</f>
        <v/>
      </c>
      <c r="F16" s="21">
        <f>IF('Enter Your Figures'!F18="","",'Enter Your Figures'!F18)</f>
        <v/>
      </c>
      <c r="G16" s="21">
        <f>IF('Enter Your Figures'!G18="","",'Enter Your Figures'!G18)</f>
        <v/>
      </c>
      <c r="H16" s="21">
        <f>IF('Enter Your Figures'!H18="","",'Enter Your Figures'!H18)</f>
        <v/>
      </c>
      <c r="I16" s="21">
        <f>IF('Enter Your Figures'!I18="","",'Enter Your Figures'!I18)</f>
        <v/>
      </c>
      <c r="J16" s="21">
        <f>IF('Enter Your Figures'!J18="","",'Enter Your Figures'!J18)</f>
        <v/>
      </c>
      <c r="K16" s="21">
        <f>IF('Enter Your Figures'!K18="","",'Enter Your Figures'!K18)</f>
        <v/>
      </c>
      <c r="L16" s="21">
        <f>IF('Enter Your Figures'!L18="","",'Enter Your Figures'!L18)</f>
        <v/>
      </c>
      <c r="M16" s="21">
        <f>IF('Enter Your Figures'!M18="","",'Enter Your Figures'!M18)</f>
        <v/>
      </c>
      <c r="N16" s="39">
        <f>IF(MonthsEntered&lt;4,"Not enough months yet",IF(OR(NOT(ISNUMBER(INDEX(B16:M16,1,MonthsEntered))),NOT(ISNUMBER(INDEX(B16:M16,1,MonthsEntered-3)))),"Not enough months yet",IF(ROUND(INDEX(B16:M16,1,MonthsEntered)-INDEX(B16:M16,1,MonthsEntered-3),4)=0,"Flat",IF(INDEX(B16:M16,1,MonthsEntered)&gt;INDEX(B16:M16,1,MonthsEntered-3),"Getting worse","Improving"))))</f>
        <v/>
      </c>
      <c r="O16" s="10" t="inlineStr">
        <is>
          <t>Falling, unless sales are rising too.</t>
        </is>
      </c>
    </row>
    <row r="17" ht="18" customHeight="1">
      <c r="A17" s="15" t="inlineStr">
        <is>
          <t>Loans still owing</t>
        </is>
      </c>
      <c r="B17" s="21">
        <f>IF('Enter Your Figures'!B19="","",'Enter Your Figures'!B19)</f>
        <v/>
      </c>
      <c r="C17" s="21">
        <f>IF('Enter Your Figures'!C19="","",'Enter Your Figures'!C19)</f>
        <v/>
      </c>
      <c r="D17" s="21">
        <f>IF('Enter Your Figures'!D19="","",'Enter Your Figures'!D19)</f>
        <v/>
      </c>
      <c r="E17" s="21">
        <f>IF('Enter Your Figures'!E19="","",'Enter Your Figures'!E19)</f>
        <v/>
      </c>
      <c r="F17" s="21">
        <f>IF('Enter Your Figures'!F19="","",'Enter Your Figures'!F19)</f>
        <v/>
      </c>
      <c r="G17" s="21">
        <f>IF('Enter Your Figures'!G19="","",'Enter Your Figures'!G19)</f>
        <v/>
      </c>
      <c r="H17" s="21">
        <f>IF('Enter Your Figures'!H19="","",'Enter Your Figures'!H19)</f>
        <v/>
      </c>
      <c r="I17" s="21">
        <f>IF('Enter Your Figures'!I19="","",'Enter Your Figures'!I19)</f>
        <v/>
      </c>
      <c r="J17" s="21">
        <f>IF('Enter Your Figures'!J19="","",'Enter Your Figures'!J19)</f>
        <v/>
      </c>
      <c r="K17" s="21">
        <f>IF('Enter Your Figures'!K19="","",'Enter Your Figures'!K19)</f>
        <v/>
      </c>
      <c r="L17" s="21">
        <f>IF('Enter Your Figures'!L19="","",'Enter Your Figures'!L19)</f>
        <v/>
      </c>
      <c r="M17" s="21">
        <f>IF('Enter Your Figures'!M19="","",'Enter Your Figures'!M19)</f>
        <v/>
      </c>
      <c r="N17" s="39">
        <f>IF(MonthsEntered&lt;4,"Not enough months yet",IF(OR(NOT(ISNUMBER(INDEX(B17:M17,1,MonthsEntered))),NOT(ISNUMBER(INDEX(B17:M17,1,MonthsEntered-3)))),"Not enough months yet",IF(ROUND(INDEX(B17:M17,1,MonthsEntered)-INDEX(B17:M17,1,MonthsEntered-3),4)=0,"Flat",IF(INDEX(B17:M17,1,MonthsEntered)&gt;INDEX(B17:M17,1,MonthsEntered-3),"Getting worse","Improving"))))</f>
        <v/>
      </c>
      <c r="O17" s="10" t="inlineStr">
        <is>
          <t>Falling steadily as you repay.</t>
        </is>
      </c>
    </row>
    <row r="18" ht="28" customHeight="1">
      <c r="A18" s="15" t="inlineStr">
        <is>
          <t>Owner drawings</t>
        </is>
      </c>
      <c r="B18" s="21">
        <f>IF('Enter Your Figures'!B20="","",'Enter Your Figures'!B20)</f>
        <v/>
      </c>
      <c r="C18" s="21">
        <f>IF('Enter Your Figures'!C20="","",'Enter Your Figures'!C20)</f>
        <v/>
      </c>
      <c r="D18" s="21">
        <f>IF('Enter Your Figures'!D20="","",'Enter Your Figures'!D20)</f>
        <v/>
      </c>
      <c r="E18" s="21">
        <f>IF('Enter Your Figures'!E20="","",'Enter Your Figures'!E20)</f>
        <v/>
      </c>
      <c r="F18" s="21">
        <f>IF('Enter Your Figures'!F20="","",'Enter Your Figures'!F20)</f>
        <v/>
      </c>
      <c r="G18" s="21">
        <f>IF('Enter Your Figures'!G20="","",'Enter Your Figures'!G20)</f>
        <v/>
      </c>
      <c r="H18" s="21">
        <f>IF('Enter Your Figures'!H20="","",'Enter Your Figures'!H20)</f>
        <v/>
      </c>
      <c r="I18" s="21">
        <f>IF('Enter Your Figures'!I20="","",'Enter Your Figures'!I20)</f>
        <v/>
      </c>
      <c r="J18" s="21">
        <f>IF('Enter Your Figures'!J20="","",'Enter Your Figures'!J20)</f>
        <v/>
      </c>
      <c r="K18" s="21">
        <f>IF('Enter Your Figures'!K20="","",'Enter Your Figures'!K20)</f>
        <v/>
      </c>
      <c r="L18" s="21">
        <f>IF('Enter Your Figures'!L20="","",'Enter Your Figures'!L20)</f>
        <v/>
      </c>
      <c r="M18" s="21">
        <f>IF('Enter Your Figures'!M20="","",'Enter Your Figures'!M20)</f>
        <v/>
      </c>
      <c r="N18" s="39">
        <f>IF(MonthsEntered&lt;4,"Not enough months yet",IF(OR(NOT(ISNUMBER(INDEX(B18:M18,1,MonthsEntered))),NOT(ISNUMBER(INDEX(B18:M18,1,MonthsEntered-3)))),"Not enough months yet",IF(ROUND(INDEX(B18:M18,1,MonthsEntered)-INDEX(B18:M18,1,MonthsEntered-3),4)=0,"Flat",IF(INDEX(B18:M18,1,MonthsEntered)&gt;INDEX(B18:M18,1,MonthsEntered-3),"Rising","Falling"))))</f>
        <v/>
      </c>
      <c r="O18" s="10" t="inlineStr">
        <is>
          <t>Steady and affordable, taken after the bills.</t>
        </is>
      </c>
    </row>
    <row r="20" ht="18" customHeight="1">
      <c r="A20" s="46" t="inlineStr">
        <is>
          <t>THE MEASURES, MONTH BY MONTH</t>
        </is>
      </c>
      <c r="B20" s="47" t="n"/>
      <c r="C20" s="47" t="n"/>
      <c r="D20" s="47" t="n"/>
      <c r="E20" s="47" t="n"/>
      <c r="F20" s="47" t="n"/>
      <c r="G20" s="47" t="n"/>
      <c r="H20" s="47" t="n"/>
      <c r="I20" s="47" t="n"/>
      <c r="J20" s="47" t="n"/>
      <c r="K20" s="47" t="n"/>
      <c r="L20" s="47" t="n"/>
      <c r="M20" s="47" t="n"/>
      <c r="N20" s="47" t="n"/>
      <c r="O20" s="47" t="n"/>
    </row>
    <row r="21" ht="28" customHeight="1">
      <c r="A21" s="15" t="inlineStr">
        <is>
          <t>Gross margin</t>
        </is>
      </c>
      <c r="B21" s="48">
        <f>IF(COUNT('Enter Your Figures'!B12:B20)=0,"",IF('Enter Your Figures'!B12=0,"",('Enter Your Figures'!B12-'Enter Your Figures'!B13)/'Enter Your Figures'!B12))</f>
        <v/>
      </c>
      <c r="C21" s="48">
        <f>IF(COUNT('Enter Your Figures'!C12:C20)=0,"",IF('Enter Your Figures'!C12=0,"",('Enter Your Figures'!C12-'Enter Your Figures'!C13)/'Enter Your Figures'!C12))</f>
        <v/>
      </c>
      <c r="D21" s="48">
        <f>IF(COUNT('Enter Your Figures'!D12:D20)=0,"",IF('Enter Your Figures'!D12=0,"",('Enter Your Figures'!D12-'Enter Your Figures'!D13)/'Enter Your Figures'!D12))</f>
        <v/>
      </c>
      <c r="E21" s="48">
        <f>IF(COUNT('Enter Your Figures'!E12:E20)=0,"",IF('Enter Your Figures'!E12=0,"",('Enter Your Figures'!E12-'Enter Your Figures'!E13)/'Enter Your Figures'!E12))</f>
        <v/>
      </c>
      <c r="F21" s="48">
        <f>IF(COUNT('Enter Your Figures'!F12:F20)=0,"",IF('Enter Your Figures'!F12=0,"",('Enter Your Figures'!F12-'Enter Your Figures'!F13)/'Enter Your Figures'!F12))</f>
        <v/>
      </c>
      <c r="G21" s="48">
        <f>IF(COUNT('Enter Your Figures'!G12:G20)=0,"",IF('Enter Your Figures'!G12=0,"",('Enter Your Figures'!G12-'Enter Your Figures'!G13)/'Enter Your Figures'!G12))</f>
        <v/>
      </c>
      <c r="H21" s="48">
        <f>IF(COUNT('Enter Your Figures'!H12:H20)=0,"",IF('Enter Your Figures'!H12=0,"",('Enter Your Figures'!H12-'Enter Your Figures'!H13)/'Enter Your Figures'!H12))</f>
        <v/>
      </c>
      <c r="I21" s="48">
        <f>IF(COUNT('Enter Your Figures'!I12:I20)=0,"",IF('Enter Your Figures'!I12=0,"",('Enter Your Figures'!I12-'Enter Your Figures'!I13)/'Enter Your Figures'!I12))</f>
        <v/>
      </c>
      <c r="J21" s="48">
        <f>IF(COUNT('Enter Your Figures'!J12:J20)=0,"",IF('Enter Your Figures'!J12=0,"",('Enter Your Figures'!J12-'Enter Your Figures'!J13)/'Enter Your Figures'!J12))</f>
        <v/>
      </c>
      <c r="K21" s="48">
        <f>IF(COUNT('Enter Your Figures'!K12:K20)=0,"",IF('Enter Your Figures'!K12=0,"",('Enter Your Figures'!K12-'Enter Your Figures'!K13)/'Enter Your Figures'!K12))</f>
        <v/>
      </c>
      <c r="L21" s="48">
        <f>IF(COUNT('Enter Your Figures'!L12:L20)=0,"",IF('Enter Your Figures'!L12=0,"",('Enter Your Figures'!L12-'Enter Your Figures'!L13)/'Enter Your Figures'!L12))</f>
        <v/>
      </c>
      <c r="M21" s="48">
        <f>IF(COUNT('Enter Your Figures'!M12:M20)=0,"",IF('Enter Your Figures'!M12=0,"",('Enter Your Figures'!M12-'Enter Your Figures'!M13)/'Enter Your Figures'!M12))</f>
        <v/>
      </c>
      <c r="N21" s="39">
        <f>IF(MonthsEntered&lt;4,"Not enough months yet",IF(OR(NOT(ISNUMBER(INDEX(B21:M21,1,MonthsEntered))),NOT(ISNUMBER(INDEX(B21:M21,1,MonthsEntered-3)))),"Not enough months yet",IF(ROUND(INDEX(B21:M21,1,MonthsEntered)-INDEX(B21:M21,1,MonthsEntered-3),4)=0,"Flat",IF(INDEX(B21:M21,1,MonthsEntered)&gt;INDEX(B21:M21,1,MonthsEntered-3),"Improving","Getting worse"))))</f>
        <v/>
      </c>
      <c r="O21" s="10" t="inlineStr">
        <is>
          <t>Steady or rising. Never falling three months in a row.</t>
        </is>
      </c>
    </row>
    <row r="22" ht="18" customHeight="1">
      <c r="A22" s="15" t="inlineStr">
        <is>
          <t>Net margin before tax</t>
        </is>
      </c>
      <c r="B22" s="48">
        <f>IF(COUNT('Enter Your Figures'!B12:B20)=0,"",IF('Enter Your Figures'!B12=0,"",('Enter Your Figures'!B12-'Enter Your Figures'!B13-'Enter Your Figures'!B14)/'Enter Your Figures'!B12))</f>
        <v/>
      </c>
      <c r="C22" s="48">
        <f>IF(COUNT('Enter Your Figures'!C12:C20)=0,"",IF('Enter Your Figures'!C12=0,"",('Enter Your Figures'!C12-'Enter Your Figures'!C13-'Enter Your Figures'!C14)/'Enter Your Figures'!C12))</f>
        <v/>
      </c>
      <c r="D22" s="48">
        <f>IF(COUNT('Enter Your Figures'!D12:D20)=0,"",IF('Enter Your Figures'!D12=0,"",('Enter Your Figures'!D12-'Enter Your Figures'!D13-'Enter Your Figures'!D14)/'Enter Your Figures'!D12))</f>
        <v/>
      </c>
      <c r="E22" s="48">
        <f>IF(COUNT('Enter Your Figures'!E12:E20)=0,"",IF('Enter Your Figures'!E12=0,"",('Enter Your Figures'!E12-'Enter Your Figures'!E13-'Enter Your Figures'!E14)/'Enter Your Figures'!E12))</f>
        <v/>
      </c>
      <c r="F22" s="48">
        <f>IF(COUNT('Enter Your Figures'!F12:F20)=0,"",IF('Enter Your Figures'!F12=0,"",('Enter Your Figures'!F12-'Enter Your Figures'!F13-'Enter Your Figures'!F14)/'Enter Your Figures'!F12))</f>
        <v/>
      </c>
      <c r="G22" s="48">
        <f>IF(COUNT('Enter Your Figures'!G12:G20)=0,"",IF('Enter Your Figures'!G12=0,"",('Enter Your Figures'!G12-'Enter Your Figures'!G13-'Enter Your Figures'!G14)/'Enter Your Figures'!G12))</f>
        <v/>
      </c>
      <c r="H22" s="48">
        <f>IF(COUNT('Enter Your Figures'!H12:H20)=0,"",IF('Enter Your Figures'!H12=0,"",('Enter Your Figures'!H12-'Enter Your Figures'!H13-'Enter Your Figures'!H14)/'Enter Your Figures'!H12))</f>
        <v/>
      </c>
      <c r="I22" s="48">
        <f>IF(COUNT('Enter Your Figures'!I12:I20)=0,"",IF('Enter Your Figures'!I12=0,"",('Enter Your Figures'!I12-'Enter Your Figures'!I13-'Enter Your Figures'!I14)/'Enter Your Figures'!I12))</f>
        <v/>
      </c>
      <c r="J22" s="48">
        <f>IF(COUNT('Enter Your Figures'!J12:J20)=0,"",IF('Enter Your Figures'!J12=0,"",('Enter Your Figures'!J12-'Enter Your Figures'!J13-'Enter Your Figures'!J14)/'Enter Your Figures'!J12))</f>
        <v/>
      </c>
      <c r="K22" s="48">
        <f>IF(COUNT('Enter Your Figures'!K12:K20)=0,"",IF('Enter Your Figures'!K12=0,"",('Enter Your Figures'!K12-'Enter Your Figures'!K13-'Enter Your Figures'!K14)/'Enter Your Figures'!K12))</f>
        <v/>
      </c>
      <c r="L22" s="48">
        <f>IF(COUNT('Enter Your Figures'!L12:L20)=0,"",IF('Enter Your Figures'!L12=0,"",('Enter Your Figures'!L12-'Enter Your Figures'!L13-'Enter Your Figures'!L14)/'Enter Your Figures'!L12))</f>
        <v/>
      </c>
      <c r="M22" s="48">
        <f>IF(COUNT('Enter Your Figures'!M12:M20)=0,"",IF('Enter Your Figures'!M12=0,"",('Enter Your Figures'!M12-'Enter Your Figures'!M13-'Enter Your Figures'!M14)/'Enter Your Figures'!M12))</f>
        <v/>
      </c>
      <c r="N22" s="39">
        <f>IF(MonthsEntered&lt;4,"Not enough months yet",IF(OR(NOT(ISNUMBER(INDEX(B22:M22,1,MonthsEntered))),NOT(ISNUMBER(INDEX(B22:M22,1,MonthsEntered-3)))),"Not enough months yet",IF(ROUND(INDEX(B22:M22,1,MonthsEntered)-INDEX(B22:M22,1,MonthsEntered-3),4)=0,"Flat",IF(INDEX(B22:M22,1,MonthsEntered)&gt;INDEX(B22:M22,1,MonthsEntered-3),"Improving","Getting worse"))))</f>
        <v/>
      </c>
      <c r="O22" s="10" t="inlineStr">
        <is>
          <t>Positive and rising.</t>
        </is>
      </c>
    </row>
    <row r="23" ht="18" customHeight="1">
      <c r="A23" s="15" t="inlineStr">
        <is>
          <t>Current ratio</t>
        </is>
      </c>
      <c r="B23" s="49">
        <f>IF(COUNT('Enter Your Figures'!B12:B20)=0,"",IF('Enter Your Figures'!B17=0,"",('Enter Your Figures'!B15+'Enter Your Figures'!B16+'Enter Your Figures'!B18)/'Enter Your Figures'!B17))</f>
        <v/>
      </c>
      <c r="C23" s="49">
        <f>IF(COUNT('Enter Your Figures'!C12:C20)=0,"",IF('Enter Your Figures'!C17=0,"",('Enter Your Figures'!C15+'Enter Your Figures'!C16+'Enter Your Figures'!C18)/'Enter Your Figures'!C17))</f>
        <v/>
      </c>
      <c r="D23" s="49">
        <f>IF(COUNT('Enter Your Figures'!D12:D20)=0,"",IF('Enter Your Figures'!D17=0,"",('Enter Your Figures'!D15+'Enter Your Figures'!D16+'Enter Your Figures'!D18)/'Enter Your Figures'!D17))</f>
        <v/>
      </c>
      <c r="E23" s="49">
        <f>IF(COUNT('Enter Your Figures'!E12:E20)=0,"",IF('Enter Your Figures'!E17=0,"",('Enter Your Figures'!E15+'Enter Your Figures'!E16+'Enter Your Figures'!E18)/'Enter Your Figures'!E17))</f>
        <v/>
      </c>
      <c r="F23" s="49">
        <f>IF(COUNT('Enter Your Figures'!F12:F20)=0,"",IF('Enter Your Figures'!F17=0,"",('Enter Your Figures'!F15+'Enter Your Figures'!F16+'Enter Your Figures'!F18)/'Enter Your Figures'!F17))</f>
        <v/>
      </c>
      <c r="G23" s="49">
        <f>IF(COUNT('Enter Your Figures'!G12:G20)=0,"",IF('Enter Your Figures'!G17=0,"",('Enter Your Figures'!G15+'Enter Your Figures'!G16+'Enter Your Figures'!G18)/'Enter Your Figures'!G17))</f>
        <v/>
      </c>
      <c r="H23" s="49">
        <f>IF(COUNT('Enter Your Figures'!H12:H20)=0,"",IF('Enter Your Figures'!H17=0,"",('Enter Your Figures'!H15+'Enter Your Figures'!H16+'Enter Your Figures'!H18)/'Enter Your Figures'!H17))</f>
        <v/>
      </c>
      <c r="I23" s="49">
        <f>IF(COUNT('Enter Your Figures'!I12:I20)=0,"",IF('Enter Your Figures'!I17=0,"",('Enter Your Figures'!I15+'Enter Your Figures'!I16+'Enter Your Figures'!I18)/'Enter Your Figures'!I17))</f>
        <v/>
      </c>
      <c r="J23" s="49">
        <f>IF(COUNT('Enter Your Figures'!J12:J20)=0,"",IF('Enter Your Figures'!J17=0,"",('Enter Your Figures'!J15+'Enter Your Figures'!J16+'Enter Your Figures'!J18)/'Enter Your Figures'!J17))</f>
        <v/>
      </c>
      <c r="K23" s="49">
        <f>IF(COUNT('Enter Your Figures'!K12:K20)=0,"",IF('Enter Your Figures'!K17=0,"",('Enter Your Figures'!K15+'Enter Your Figures'!K16+'Enter Your Figures'!K18)/'Enter Your Figures'!K17))</f>
        <v/>
      </c>
      <c r="L23" s="49">
        <f>IF(COUNT('Enter Your Figures'!L12:L20)=0,"",IF('Enter Your Figures'!L17=0,"",('Enter Your Figures'!L15+'Enter Your Figures'!L16+'Enter Your Figures'!L18)/'Enter Your Figures'!L17))</f>
        <v/>
      </c>
      <c r="M23" s="49">
        <f>IF(COUNT('Enter Your Figures'!M12:M20)=0,"",IF('Enter Your Figures'!M17=0,"",('Enter Your Figures'!M15+'Enter Your Figures'!M16+'Enter Your Figures'!M18)/'Enter Your Figures'!M17))</f>
        <v/>
      </c>
      <c r="N23" s="39">
        <f>IF(MonthsEntered&lt;4,"Not enough months yet",IF(OR(NOT(ISNUMBER(INDEX(B23:M23,1,MonthsEntered))),NOT(ISNUMBER(INDEX(B23:M23,1,MonthsEntered-3)))),"Not enough months yet",IF(ROUND(INDEX(B23:M23,1,MonthsEntered)-INDEX(B23:M23,1,MonthsEntered-3),4)=0,"Flat",IF(INDEX(B23:M23,1,MonthsEntered)&gt;INDEX(B23:M23,1,MonthsEntered-3),"Improving","Getting worse"))))</f>
        <v/>
      </c>
      <c r="O23" s="10" t="inlineStr">
        <is>
          <t>1.50 or better.</t>
        </is>
      </c>
    </row>
    <row r="24" ht="18" customHeight="1">
      <c r="A24" s="15" t="inlineStr">
        <is>
          <t>Debtor days</t>
        </is>
      </c>
      <c r="B24" s="50">
        <f>IF(COUNT('Enter Your Figures'!B12:B20)=0,"",IF('Enter Your Figures'!B12=0,"",'Enter Your Figures'!B16/'Enter Your Figures'!B12*30))</f>
        <v/>
      </c>
      <c r="C24" s="50">
        <f>IF(COUNT('Enter Your Figures'!C12:C20)=0,"",IF('Enter Your Figures'!C12=0,"",'Enter Your Figures'!C16/'Enter Your Figures'!C12*30))</f>
        <v/>
      </c>
      <c r="D24" s="50">
        <f>IF(COUNT('Enter Your Figures'!D12:D20)=0,"",IF('Enter Your Figures'!D12=0,"",'Enter Your Figures'!D16/'Enter Your Figures'!D12*30))</f>
        <v/>
      </c>
      <c r="E24" s="50">
        <f>IF(COUNT('Enter Your Figures'!E12:E20)=0,"",IF('Enter Your Figures'!E12=0,"",'Enter Your Figures'!E16/'Enter Your Figures'!E12*30))</f>
        <v/>
      </c>
      <c r="F24" s="50">
        <f>IF(COUNT('Enter Your Figures'!F12:F20)=0,"",IF('Enter Your Figures'!F12=0,"",'Enter Your Figures'!F16/'Enter Your Figures'!F12*30))</f>
        <v/>
      </c>
      <c r="G24" s="50">
        <f>IF(COUNT('Enter Your Figures'!G12:G20)=0,"",IF('Enter Your Figures'!G12=0,"",'Enter Your Figures'!G16/'Enter Your Figures'!G12*30))</f>
        <v/>
      </c>
      <c r="H24" s="50">
        <f>IF(COUNT('Enter Your Figures'!H12:H20)=0,"",IF('Enter Your Figures'!H12=0,"",'Enter Your Figures'!H16/'Enter Your Figures'!H12*30))</f>
        <v/>
      </c>
      <c r="I24" s="50">
        <f>IF(COUNT('Enter Your Figures'!I12:I20)=0,"",IF('Enter Your Figures'!I12=0,"",'Enter Your Figures'!I16/'Enter Your Figures'!I12*30))</f>
        <v/>
      </c>
      <c r="J24" s="50">
        <f>IF(COUNT('Enter Your Figures'!J12:J20)=0,"",IF('Enter Your Figures'!J12=0,"",'Enter Your Figures'!J16/'Enter Your Figures'!J12*30))</f>
        <v/>
      </c>
      <c r="K24" s="50">
        <f>IF(COUNT('Enter Your Figures'!K12:K20)=0,"",IF('Enter Your Figures'!K12=0,"",'Enter Your Figures'!K16/'Enter Your Figures'!K12*30))</f>
        <v/>
      </c>
      <c r="L24" s="50">
        <f>IF(COUNT('Enter Your Figures'!L12:L20)=0,"",IF('Enter Your Figures'!L12=0,"",'Enter Your Figures'!L16/'Enter Your Figures'!L12*30))</f>
        <v/>
      </c>
      <c r="M24" s="50">
        <f>IF(COUNT('Enter Your Figures'!M12:M20)=0,"",IF('Enter Your Figures'!M12=0,"",'Enter Your Figures'!M16/'Enter Your Figures'!M12*30))</f>
        <v/>
      </c>
      <c r="N24" s="39">
        <f>IF(MonthsEntered&lt;4,"Not enough months yet",IF(OR(NOT(ISNUMBER(INDEX(B24:M24,1,MonthsEntered))),NOT(ISNUMBER(INDEX(B24:M24,1,MonthsEntered-3)))),"Not enough months yet",IF(ROUND(INDEX(B24:M24,1,MonthsEntered)-INDEX(B24:M24,1,MonthsEntered-3),4)=0,"Flat",IF(INDEX(B24:M24,1,MonthsEntered)&gt;INDEX(B24:M24,1,MonthsEntered-3),"Getting worse","Improving"))))</f>
        <v/>
      </c>
      <c r="O24" s="10" t="inlineStr">
        <is>
          <t>30 days or fewer, and not climbing.</t>
        </is>
      </c>
    </row>
    <row r="25" ht="18" customHeight="1">
      <c r="A25" s="15" t="inlineStr">
        <is>
          <t>Creditor days</t>
        </is>
      </c>
      <c r="B25" s="50">
        <f>IF(COUNT('Enter Your Figures'!B12:B20)=0,"",IF('Enter Your Figures'!B13=0,"",'Enter Your Figures'!B17/'Enter Your Figures'!B13*30))</f>
        <v/>
      </c>
      <c r="C25" s="50">
        <f>IF(COUNT('Enter Your Figures'!C12:C20)=0,"",IF('Enter Your Figures'!C13=0,"",'Enter Your Figures'!C17/'Enter Your Figures'!C13*30))</f>
        <v/>
      </c>
      <c r="D25" s="50">
        <f>IF(COUNT('Enter Your Figures'!D12:D20)=0,"",IF('Enter Your Figures'!D13=0,"",'Enter Your Figures'!D17/'Enter Your Figures'!D13*30))</f>
        <v/>
      </c>
      <c r="E25" s="50">
        <f>IF(COUNT('Enter Your Figures'!E12:E20)=0,"",IF('Enter Your Figures'!E13=0,"",'Enter Your Figures'!E17/'Enter Your Figures'!E13*30))</f>
        <v/>
      </c>
      <c r="F25" s="50">
        <f>IF(COUNT('Enter Your Figures'!F12:F20)=0,"",IF('Enter Your Figures'!F13=0,"",'Enter Your Figures'!F17/'Enter Your Figures'!F13*30))</f>
        <v/>
      </c>
      <c r="G25" s="50">
        <f>IF(COUNT('Enter Your Figures'!G12:G20)=0,"",IF('Enter Your Figures'!G13=0,"",'Enter Your Figures'!G17/'Enter Your Figures'!G13*30))</f>
        <v/>
      </c>
      <c r="H25" s="50">
        <f>IF(COUNT('Enter Your Figures'!H12:H20)=0,"",IF('Enter Your Figures'!H13=0,"",'Enter Your Figures'!H17/'Enter Your Figures'!H13*30))</f>
        <v/>
      </c>
      <c r="I25" s="50">
        <f>IF(COUNT('Enter Your Figures'!I12:I20)=0,"",IF('Enter Your Figures'!I13=0,"",'Enter Your Figures'!I17/'Enter Your Figures'!I13*30))</f>
        <v/>
      </c>
      <c r="J25" s="50">
        <f>IF(COUNT('Enter Your Figures'!J12:J20)=0,"",IF('Enter Your Figures'!J13=0,"",'Enter Your Figures'!J17/'Enter Your Figures'!J13*30))</f>
        <v/>
      </c>
      <c r="K25" s="50">
        <f>IF(COUNT('Enter Your Figures'!K12:K20)=0,"",IF('Enter Your Figures'!K13=0,"",'Enter Your Figures'!K17/'Enter Your Figures'!K13*30))</f>
        <v/>
      </c>
      <c r="L25" s="50">
        <f>IF(COUNT('Enter Your Figures'!L12:L20)=0,"",IF('Enter Your Figures'!L13=0,"",'Enter Your Figures'!L17/'Enter Your Figures'!L13*30))</f>
        <v/>
      </c>
      <c r="M25" s="50">
        <f>IF(COUNT('Enter Your Figures'!M12:M20)=0,"",IF('Enter Your Figures'!M13=0,"",'Enter Your Figures'!M17/'Enter Your Figures'!M13*30))</f>
        <v/>
      </c>
      <c r="N25" s="39">
        <f>IF(MonthsEntered&lt;4,"Not enough months yet",IF(OR(NOT(ISNUMBER(INDEX(B25:M25,1,MonthsEntered))),NOT(ISNUMBER(INDEX(B25:M25,1,MonthsEntered-3)))),"Not enough months yet",IF(ROUND(INDEX(B25:M25,1,MonthsEntered)-INDEX(B25:M25,1,MonthsEntered-3),4)=0,"Flat",IF(INDEX(B25:M25,1,MonthsEntered)&gt;INDEX(B25:M25,1,MonthsEntered-3),"Getting worse","Improving"))))</f>
        <v/>
      </c>
      <c r="O25" s="10" t="inlineStr">
        <is>
          <t>45 days or fewer, and steady.</t>
        </is>
      </c>
    </row>
    <row r="26" ht="18" customHeight="1">
      <c r="A26" s="15" t="inlineStr">
        <is>
          <t>Stock days</t>
        </is>
      </c>
      <c r="B26" s="50">
        <f>IF(COUNT('Enter Your Figures'!B12:B20)=0,"",IF('Enter Your Figures'!B13=0,"",'Enter Your Figures'!B18/'Enter Your Figures'!B13*30))</f>
        <v/>
      </c>
      <c r="C26" s="50">
        <f>IF(COUNT('Enter Your Figures'!C12:C20)=0,"",IF('Enter Your Figures'!C13=0,"",'Enter Your Figures'!C18/'Enter Your Figures'!C13*30))</f>
        <v/>
      </c>
      <c r="D26" s="50">
        <f>IF(COUNT('Enter Your Figures'!D12:D20)=0,"",IF('Enter Your Figures'!D13=0,"",'Enter Your Figures'!D18/'Enter Your Figures'!D13*30))</f>
        <v/>
      </c>
      <c r="E26" s="50">
        <f>IF(COUNT('Enter Your Figures'!E12:E20)=0,"",IF('Enter Your Figures'!E13=0,"",'Enter Your Figures'!E18/'Enter Your Figures'!E13*30))</f>
        <v/>
      </c>
      <c r="F26" s="50">
        <f>IF(COUNT('Enter Your Figures'!F12:F20)=0,"",IF('Enter Your Figures'!F13=0,"",'Enter Your Figures'!F18/'Enter Your Figures'!F13*30))</f>
        <v/>
      </c>
      <c r="G26" s="50">
        <f>IF(COUNT('Enter Your Figures'!G12:G20)=0,"",IF('Enter Your Figures'!G13=0,"",'Enter Your Figures'!G18/'Enter Your Figures'!G13*30))</f>
        <v/>
      </c>
      <c r="H26" s="50">
        <f>IF(COUNT('Enter Your Figures'!H12:H20)=0,"",IF('Enter Your Figures'!H13=0,"",'Enter Your Figures'!H18/'Enter Your Figures'!H13*30))</f>
        <v/>
      </c>
      <c r="I26" s="50">
        <f>IF(COUNT('Enter Your Figures'!I12:I20)=0,"",IF('Enter Your Figures'!I13=0,"",'Enter Your Figures'!I18/'Enter Your Figures'!I13*30))</f>
        <v/>
      </c>
      <c r="J26" s="50">
        <f>IF(COUNT('Enter Your Figures'!J12:J20)=0,"",IF('Enter Your Figures'!J13=0,"",'Enter Your Figures'!J18/'Enter Your Figures'!J13*30))</f>
        <v/>
      </c>
      <c r="K26" s="50">
        <f>IF(COUNT('Enter Your Figures'!K12:K20)=0,"",IF('Enter Your Figures'!K13=0,"",'Enter Your Figures'!K18/'Enter Your Figures'!K13*30))</f>
        <v/>
      </c>
      <c r="L26" s="50">
        <f>IF(COUNT('Enter Your Figures'!L12:L20)=0,"",IF('Enter Your Figures'!L13=0,"",'Enter Your Figures'!L18/'Enter Your Figures'!L13*30))</f>
        <v/>
      </c>
      <c r="M26" s="50">
        <f>IF(COUNT('Enter Your Figures'!M12:M20)=0,"",IF('Enter Your Figures'!M13=0,"",'Enter Your Figures'!M18/'Enter Your Figures'!M13*30))</f>
        <v/>
      </c>
      <c r="N26" s="39">
        <f>IF(MonthsEntered&lt;4,"Not enough months yet",IF(OR(NOT(ISNUMBER(INDEX(B26:M26,1,MonthsEntered))),NOT(ISNUMBER(INDEX(B26:M26,1,MonthsEntered-3)))),"Not enough months yet",IF(ROUND(INDEX(B26:M26,1,MonthsEntered)-INDEX(B26:M26,1,MonthsEntered-3),4)=0,"Flat",IF(INDEX(B26:M26,1,MonthsEntered)&gt;INDEX(B26:M26,1,MonthsEntered-3),"Getting worse","Improving"))))</f>
        <v/>
      </c>
      <c r="O26" s="10" t="inlineStr">
        <is>
          <t>45 days or fewer for most trades.</t>
        </is>
      </c>
    </row>
    <row r="27" ht="18" customHeight="1">
      <c r="A27" s="15" t="inlineStr">
        <is>
          <t>Cash conversion cycle, in days</t>
        </is>
      </c>
      <c r="B27" s="50">
        <f>IF(OR(B24="",B26="",B25=""),"",B24+B26-B25)</f>
        <v/>
      </c>
      <c r="C27" s="50">
        <f>IF(OR(C24="",C26="",C25=""),"",C24+C26-C25)</f>
        <v/>
      </c>
      <c r="D27" s="50">
        <f>IF(OR(D24="",D26="",D25=""),"",D24+D26-D25)</f>
        <v/>
      </c>
      <c r="E27" s="50">
        <f>IF(OR(E24="",E26="",E25=""),"",E24+E26-E25)</f>
        <v/>
      </c>
      <c r="F27" s="50">
        <f>IF(OR(F24="",F26="",F25=""),"",F24+F26-F25)</f>
        <v/>
      </c>
      <c r="G27" s="50">
        <f>IF(OR(G24="",G26="",G25=""),"",G24+G26-G25)</f>
        <v/>
      </c>
      <c r="H27" s="50">
        <f>IF(OR(H24="",H26="",H25=""),"",H24+H26-H25)</f>
        <v/>
      </c>
      <c r="I27" s="50">
        <f>IF(OR(I24="",I26="",I25=""),"",I24+I26-I25)</f>
        <v/>
      </c>
      <c r="J27" s="50">
        <f>IF(OR(J24="",J26="",J25=""),"",J24+J26-J25)</f>
        <v/>
      </c>
      <c r="K27" s="50">
        <f>IF(OR(K24="",K26="",K25=""),"",K24+K26-K25)</f>
        <v/>
      </c>
      <c r="L27" s="50">
        <f>IF(OR(L24="",L26="",L25=""),"",L24+L26-L25)</f>
        <v/>
      </c>
      <c r="M27" s="50">
        <f>IF(OR(M24="",M26="",M25=""),"",M24+M26-M25)</f>
        <v/>
      </c>
      <c r="N27" s="39">
        <f>IF(MonthsEntered&lt;4,"Not enough months yet",IF(OR(NOT(ISNUMBER(INDEX(B27:M27,1,MonthsEntered))),NOT(ISNUMBER(INDEX(B27:M27,1,MonthsEntered-3)))),"Not enough months yet",IF(ROUND(INDEX(B27:M27,1,MonthsEntered)-INDEX(B27:M27,1,MonthsEntered-3),4)=0,"Flat",IF(INDEX(B27:M27,1,MonthsEntered)&gt;INDEX(B27:M27,1,MonthsEntered-3),"Getting worse","Improving"))))</f>
        <v/>
      </c>
      <c r="O27" s="10" t="inlineStr">
        <is>
          <t>Short, and getting shorter.</t>
        </is>
      </c>
    </row>
    <row r="28" ht="28" customHeight="1">
      <c r="A28" s="15" t="inlineStr">
        <is>
          <t>Break even revenue for the month</t>
        </is>
      </c>
      <c r="B28" s="21">
        <f>IF(COUNT('Enter Your Figures'!B12:B20)=0,"",IF(OR('Enter Your Figures'!B12=0,('Enter Your Figures'!B12-'Enter Your Figures'!B13)&lt;=0),"",ROUND('Enter Your Figures'!B14/(('Enter Your Figures'!B12-'Enter Your Figures'!B13)/'Enter Your Figures'!B12),2)))</f>
        <v/>
      </c>
      <c r="C28" s="21">
        <f>IF(COUNT('Enter Your Figures'!C12:C20)=0,"",IF(OR('Enter Your Figures'!C12=0,('Enter Your Figures'!C12-'Enter Your Figures'!C13)&lt;=0),"",ROUND('Enter Your Figures'!C14/(('Enter Your Figures'!C12-'Enter Your Figures'!C13)/'Enter Your Figures'!C12),2)))</f>
        <v/>
      </c>
      <c r="D28" s="21">
        <f>IF(COUNT('Enter Your Figures'!D12:D20)=0,"",IF(OR('Enter Your Figures'!D12=0,('Enter Your Figures'!D12-'Enter Your Figures'!D13)&lt;=0),"",ROUND('Enter Your Figures'!D14/(('Enter Your Figures'!D12-'Enter Your Figures'!D13)/'Enter Your Figures'!D12),2)))</f>
        <v/>
      </c>
      <c r="E28" s="21">
        <f>IF(COUNT('Enter Your Figures'!E12:E20)=0,"",IF(OR('Enter Your Figures'!E12=0,('Enter Your Figures'!E12-'Enter Your Figures'!E13)&lt;=0),"",ROUND('Enter Your Figures'!E14/(('Enter Your Figures'!E12-'Enter Your Figures'!E13)/'Enter Your Figures'!E12),2)))</f>
        <v/>
      </c>
      <c r="F28" s="21">
        <f>IF(COUNT('Enter Your Figures'!F12:F20)=0,"",IF(OR('Enter Your Figures'!F12=0,('Enter Your Figures'!F12-'Enter Your Figures'!F13)&lt;=0),"",ROUND('Enter Your Figures'!F14/(('Enter Your Figures'!F12-'Enter Your Figures'!F13)/'Enter Your Figures'!F12),2)))</f>
        <v/>
      </c>
      <c r="G28" s="21">
        <f>IF(COUNT('Enter Your Figures'!G12:G20)=0,"",IF(OR('Enter Your Figures'!G12=0,('Enter Your Figures'!G12-'Enter Your Figures'!G13)&lt;=0),"",ROUND('Enter Your Figures'!G14/(('Enter Your Figures'!G12-'Enter Your Figures'!G13)/'Enter Your Figures'!G12),2)))</f>
        <v/>
      </c>
      <c r="H28" s="21">
        <f>IF(COUNT('Enter Your Figures'!H12:H20)=0,"",IF(OR('Enter Your Figures'!H12=0,('Enter Your Figures'!H12-'Enter Your Figures'!H13)&lt;=0),"",ROUND('Enter Your Figures'!H14/(('Enter Your Figures'!H12-'Enter Your Figures'!H13)/'Enter Your Figures'!H12),2)))</f>
        <v/>
      </c>
      <c r="I28" s="21">
        <f>IF(COUNT('Enter Your Figures'!I12:I20)=0,"",IF(OR('Enter Your Figures'!I12=0,('Enter Your Figures'!I12-'Enter Your Figures'!I13)&lt;=0),"",ROUND('Enter Your Figures'!I14/(('Enter Your Figures'!I12-'Enter Your Figures'!I13)/'Enter Your Figures'!I12),2)))</f>
        <v/>
      </c>
      <c r="J28" s="21">
        <f>IF(COUNT('Enter Your Figures'!J12:J20)=0,"",IF(OR('Enter Your Figures'!J12=0,('Enter Your Figures'!J12-'Enter Your Figures'!J13)&lt;=0),"",ROUND('Enter Your Figures'!J14/(('Enter Your Figures'!J12-'Enter Your Figures'!J13)/'Enter Your Figures'!J12),2)))</f>
        <v/>
      </c>
      <c r="K28" s="21">
        <f>IF(COUNT('Enter Your Figures'!K12:K20)=0,"",IF(OR('Enter Your Figures'!K12=0,('Enter Your Figures'!K12-'Enter Your Figures'!K13)&lt;=0),"",ROUND('Enter Your Figures'!K14/(('Enter Your Figures'!K12-'Enter Your Figures'!K13)/'Enter Your Figures'!K12),2)))</f>
        <v/>
      </c>
      <c r="L28" s="21">
        <f>IF(COUNT('Enter Your Figures'!L12:L20)=0,"",IF(OR('Enter Your Figures'!L12=0,('Enter Your Figures'!L12-'Enter Your Figures'!L13)&lt;=0),"",ROUND('Enter Your Figures'!L14/(('Enter Your Figures'!L12-'Enter Your Figures'!L13)/'Enter Your Figures'!L12),2)))</f>
        <v/>
      </c>
      <c r="M28" s="21">
        <f>IF(COUNT('Enter Your Figures'!M12:M20)=0,"",IF(OR('Enter Your Figures'!M12=0,('Enter Your Figures'!M12-'Enter Your Figures'!M13)&lt;=0),"",ROUND('Enter Your Figures'!M14/(('Enter Your Figures'!M12-'Enter Your Figures'!M13)/'Enter Your Figures'!M12),2)))</f>
        <v/>
      </c>
      <c r="N28" s="39">
        <f>IF(MonthsEntered&lt;4,"Not enough months yet",IF(OR(NOT(ISNUMBER(INDEX(B28:M28,1,MonthsEntered))),NOT(ISNUMBER(INDEX(B28:M28,1,MonthsEntered-3)))),"Not enough months yet",IF(ROUND(INDEX(B28:M28,1,MonthsEntered)-INDEX(B28:M28,1,MonthsEntered-3),4)=0,"Flat",IF(INDEX(B28:M28,1,MonthsEntered)&gt;INDEX(B28:M28,1,MonthsEntered-3),"Getting worse","Improving"))))</f>
        <v/>
      </c>
      <c r="O28" s="10" t="inlineStr">
        <is>
          <t>Falling, or rising slower than your sales.</t>
        </is>
      </c>
    </row>
    <row r="29" ht="18" customHeight="1">
      <c r="A29" s="15" t="inlineStr">
        <is>
          <t>Revenue against break even</t>
        </is>
      </c>
      <c r="B29" s="49">
        <f>IF(OR(B28="",B28=0),"",'Enter Your Figures'!B12/B28)</f>
        <v/>
      </c>
      <c r="C29" s="49">
        <f>IF(OR(C28="",C28=0),"",'Enter Your Figures'!C12/C28)</f>
        <v/>
      </c>
      <c r="D29" s="49">
        <f>IF(OR(D28="",D28=0),"",'Enter Your Figures'!D12/D28)</f>
        <v/>
      </c>
      <c r="E29" s="49">
        <f>IF(OR(E28="",E28=0),"",'Enter Your Figures'!E12/E28)</f>
        <v/>
      </c>
      <c r="F29" s="49">
        <f>IF(OR(F28="",F28=0),"",'Enter Your Figures'!F12/F28)</f>
        <v/>
      </c>
      <c r="G29" s="49">
        <f>IF(OR(G28="",G28=0),"",'Enter Your Figures'!G12/G28)</f>
        <v/>
      </c>
      <c r="H29" s="49">
        <f>IF(OR(H28="",H28=0),"",'Enter Your Figures'!H12/H28)</f>
        <v/>
      </c>
      <c r="I29" s="49">
        <f>IF(OR(I28="",I28=0),"",'Enter Your Figures'!I12/I28)</f>
        <v/>
      </c>
      <c r="J29" s="49">
        <f>IF(OR(J28="",J28=0),"",'Enter Your Figures'!J12/J28)</f>
        <v/>
      </c>
      <c r="K29" s="49">
        <f>IF(OR(K28="",K28=0),"",'Enter Your Figures'!K12/K28)</f>
        <v/>
      </c>
      <c r="L29" s="49">
        <f>IF(OR(L28="",L28=0),"",'Enter Your Figures'!L12/L28)</f>
        <v/>
      </c>
      <c r="M29" s="49">
        <f>IF(OR(M28="",M28=0),"",'Enter Your Figures'!M12/M28)</f>
        <v/>
      </c>
      <c r="N29" s="39">
        <f>IF(MonthsEntered&lt;4,"Not enough months yet",IF(OR(NOT(ISNUMBER(INDEX(B29:M29,1,MonthsEntered))),NOT(ISNUMBER(INDEX(B29:M29,1,MonthsEntered-3)))),"Not enough months yet",IF(ROUND(INDEX(B29:M29,1,MonthsEntered)-INDEX(B29:M29,1,MonthsEntered-3),4)=0,"Flat",IF(INDEX(B29:M29,1,MonthsEntered)&gt;INDEX(B29:M29,1,MonthsEntered-3),"Improving","Getting worse"))))</f>
        <v/>
      </c>
      <c r="O29" s="10" t="inlineStr">
        <is>
          <t>1.20 or better every month.</t>
        </is>
      </c>
    </row>
    <row r="30" ht="18" customHeight="1">
      <c r="A30" s="15" t="inlineStr">
        <is>
          <t>Months of costs covered by cash</t>
        </is>
      </c>
      <c r="B30" s="49">
        <f>IF(COUNT('Enter Your Figures'!B12:B20)=0,"",IF(('Enter Your Figures'!B13+'Enter Your Figures'!B14)=0,"",'Enter Your Figures'!B15/('Enter Your Figures'!B13+'Enter Your Figures'!B14)))</f>
        <v/>
      </c>
      <c r="C30" s="49">
        <f>IF(COUNT('Enter Your Figures'!C12:C20)=0,"",IF(('Enter Your Figures'!C13+'Enter Your Figures'!C14)=0,"",'Enter Your Figures'!C15/('Enter Your Figures'!C13+'Enter Your Figures'!C14)))</f>
        <v/>
      </c>
      <c r="D30" s="49">
        <f>IF(COUNT('Enter Your Figures'!D12:D20)=0,"",IF(('Enter Your Figures'!D13+'Enter Your Figures'!D14)=0,"",'Enter Your Figures'!D15/('Enter Your Figures'!D13+'Enter Your Figures'!D14)))</f>
        <v/>
      </c>
      <c r="E30" s="49">
        <f>IF(COUNT('Enter Your Figures'!E12:E20)=0,"",IF(('Enter Your Figures'!E13+'Enter Your Figures'!E14)=0,"",'Enter Your Figures'!E15/('Enter Your Figures'!E13+'Enter Your Figures'!E14)))</f>
        <v/>
      </c>
      <c r="F30" s="49">
        <f>IF(COUNT('Enter Your Figures'!F12:F20)=0,"",IF(('Enter Your Figures'!F13+'Enter Your Figures'!F14)=0,"",'Enter Your Figures'!F15/('Enter Your Figures'!F13+'Enter Your Figures'!F14)))</f>
        <v/>
      </c>
      <c r="G30" s="49">
        <f>IF(COUNT('Enter Your Figures'!G12:G20)=0,"",IF(('Enter Your Figures'!G13+'Enter Your Figures'!G14)=0,"",'Enter Your Figures'!G15/('Enter Your Figures'!G13+'Enter Your Figures'!G14)))</f>
        <v/>
      </c>
      <c r="H30" s="49">
        <f>IF(COUNT('Enter Your Figures'!H12:H20)=0,"",IF(('Enter Your Figures'!H13+'Enter Your Figures'!H14)=0,"",'Enter Your Figures'!H15/('Enter Your Figures'!H13+'Enter Your Figures'!H14)))</f>
        <v/>
      </c>
      <c r="I30" s="49">
        <f>IF(COUNT('Enter Your Figures'!I12:I20)=0,"",IF(('Enter Your Figures'!I13+'Enter Your Figures'!I14)=0,"",'Enter Your Figures'!I15/('Enter Your Figures'!I13+'Enter Your Figures'!I14)))</f>
        <v/>
      </c>
      <c r="J30" s="49">
        <f>IF(COUNT('Enter Your Figures'!J12:J20)=0,"",IF(('Enter Your Figures'!J13+'Enter Your Figures'!J14)=0,"",'Enter Your Figures'!J15/('Enter Your Figures'!J13+'Enter Your Figures'!J14)))</f>
        <v/>
      </c>
      <c r="K30" s="49">
        <f>IF(COUNT('Enter Your Figures'!K12:K20)=0,"",IF(('Enter Your Figures'!K13+'Enter Your Figures'!K14)=0,"",'Enter Your Figures'!K15/('Enter Your Figures'!K13+'Enter Your Figures'!K14)))</f>
        <v/>
      </c>
      <c r="L30" s="49">
        <f>IF(COUNT('Enter Your Figures'!L12:L20)=0,"",IF(('Enter Your Figures'!L13+'Enter Your Figures'!L14)=0,"",'Enter Your Figures'!L15/('Enter Your Figures'!L13+'Enter Your Figures'!L14)))</f>
        <v/>
      </c>
      <c r="M30" s="49">
        <f>IF(COUNT('Enter Your Figures'!M12:M20)=0,"",IF(('Enter Your Figures'!M13+'Enter Your Figures'!M14)=0,"",'Enter Your Figures'!M15/('Enter Your Figures'!M13+'Enter Your Figures'!M14)))</f>
        <v/>
      </c>
      <c r="N30" s="39">
        <f>IF(MonthsEntered&lt;4,"Not enough months yet",IF(OR(NOT(ISNUMBER(INDEX(B30:M30,1,MonthsEntered))),NOT(ISNUMBER(INDEX(B30:M30,1,MonthsEntered-3)))),"Not enough months yet",IF(ROUND(INDEX(B30:M30,1,MonthsEntered)-INDEX(B30:M30,1,MonthsEntered-3),4)=0,"Flat",IF(INDEX(B30:M30,1,MonthsEntered)&gt;INDEX(B30:M30,1,MonthsEntered-3),"Improving","Getting worse"))))</f>
        <v/>
      </c>
      <c r="O30" s="10" t="inlineStr">
        <is>
          <t>Three months or more.</t>
        </is>
      </c>
    </row>
    <row r="31" ht="28" customHeight="1">
      <c r="A31" s="15" t="inlineStr">
        <is>
          <t>Revenue growth</t>
        </is>
      </c>
      <c r="B31" s="48">
        <f>IF(ISNUMBER(B36),B36,IF(ISNUMBER(B34),B34,""))</f>
        <v/>
      </c>
      <c r="C31" s="48">
        <f>IF(ISNUMBER(C36),C36,IF(ISNUMBER(C34),C34,""))</f>
        <v/>
      </c>
      <c r="D31" s="48">
        <f>IF(ISNUMBER(D36),D36,IF(ISNUMBER(D34),D34,""))</f>
        <v/>
      </c>
      <c r="E31" s="48">
        <f>IF(ISNUMBER(E36),E36,IF(ISNUMBER(E34),E34,""))</f>
        <v/>
      </c>
      <c r="F31" s="48">
        <f>IF(ISNUMBER(F36),F36,IF(ISNUMBER(F34),F34,""))</f>
        <v/>
      </c>
      <c r="G31" s="48">
        <f>IF(ISNUMBER(G36),G36,IF(ISNUMBER(G34),G34,""))</f>
        <v/>
      </c>
      <c r="H31" s="48">
        <f>IF(ISNUMBER(H36),H36,IF(ISNUMBER(H34),H34,""))</f>
        <v/>
      </c>
      <c r="I31" s="48">
        <f>IF(ISNUMBER(I36),I36,IF(ISNUMBER(I34),I34,""))</f>
        <v/>
      </c>
      <c r="J31" s="48">
        <f>IF(ISNUMBER(J36),J36,IF(ISNUMBER(J34),J34,""))</f>
        <v/>
      </c>
      <c r="K31" s="48">
        <f>IF(ISNUMBER(K36),K36,IF(ISNUMBER(K34),K34,""))</f>
        <v/>
      </c>
      <c r="L31" s="48">
        <f>IF(ISNUMBER(L36),L36,IF(ISNUMBER(L34),L34,""))</f>
        <v/>
      </c>
      <c r="M31" s="48">
        <f>IF(ISNUMBER(M36),M36,IF(ISNUMBER(M34),M34,""))</f>
        <v/>
      </c>
      <c r="N31" s="39">
        <f>IF(MonthsEntered&lt;4,"Not enough months yet",IF(OR(NOT(ISNUMBER(INDEX(B31:M31,1,MonthsEntered))),NOT(ISNUMBER(INDEX(B31:M31,1,MonthsEntered-3)))),"Not enough months yet",IF(ROUND(INDEX(B31:M31,1,MonthsEntered)-INDEX(B31:M31,1,MonthsEntered-3),4)=0,"Flat",IF(INDEX(B31:M31,1,MonthsEntered)&gt;INDEX(B31:M31,1,MonthsEntered-3),"Improving","Getting worse"))))</f>
        <v/>
      </c>
      <c r="O31" s="10" t="inlineStr">
        <is>
          <t>Positive, and steadier than it is spectacular.</t>
        </is>
      </c>
    </row>
    <row r="33" ht="18" customHeight="1">
      <c r="A33" s="46" t="inlineStr">
        <is>
          <t>HOW THE GROWTH FIGURE IS WORKED OUT</t>
        </is>
      </c>
      <c r="B33" s="47" t="n"/>
      <c r="C33" s="47" t="n"/>
      <c r="D33" s="47" t="n"/>
      <c r="E33" s="47" t="n"/>
      <c r="F33" s="47" t="n"/>
      <c r="G33" s="47" t="n"/>
      <c r="H33" s="47" t="n"/>
      <c r="I33" s="47" t="n"/>
      <c r="J33" s="47" t="n"/>
      <c r="K33" s="47" t="n"/>
      <c r="L33" s="47" t="n"/>
      <c r="M33" s="47" t="n"/>
      <c r="N33" s="47" t="n"/>
      <c r="O33" s="47" t="n"/>
    </row>
    <row r="34" ht="28" customHeight="1">
      <c r="A34" s="15" t="inlineStr">
        <is>
          <t>Growth, this month against last month</t>
        </is>
      </c>
      <c r="B34" s="48">
        <f>""</f>
        <v/>
      </c>
      <c r="C34" s="48">
        <f>IF(OR('Enter Your Figures'!B12="",'Enter Your Figures'!B12=0,'Enter Your Figures'!C12=""),"",'Enter Your Figures'!C12/'Enter Your Figures'!B12-1)</f>
        <v/>
      </c>
      <c r="D34" s="48">
        <f>IF(OR('Enter Your Figures'!C12="",'Enter Your Figures'!C12=0,'Enter Your Figures'!D12=""),"",'Enter Your Figures'!D12/'Enter Your Figures'!C12-1)</f>
        <v/>
      </c>
      <c r="E34" s="48">
        <f>IF(OR('Enter Your Figures'!D12="",'Enter Your Figures'!D12=0,'Enter Your Figures'!E12=""),"",'Enter Your Figures'!E12/'Enter Your Figures'!D12-1)</f>
        <v/>
      </c>
      <c r="F34" s="48">
        <f>IF(OR('Enter Your Figures'!E12="",'Enter Your Figures'!E12=0,'Enter Your Figures'!F12=""),"",'Enter Your Figures'!F12/'Enter Your Figures'!E12-1)</f>
        <v/>
      </c>
      <c r="G34" s="48">
        <f>IF(OR('Enter Your Figures'!F12="",'Enter Your Figures'!F12=0,'Enter Your Figures'!G12=""),"",'Enter Your Figures'!G12/'Enter Your Figures'!F12-1)</f>
        <v/>
      </c>
      <c r="H34" s="48">
        <f>IF(OR('Enter Your Figures'!G12="",'Enter Your Figures'!G12=0,'Enter Your Figures'!H12=""),"",'Enter Your Figures'!H12/'Enter Your Figures'!G12-1)</f>
        <v/>
      </c>
      <c r="I34" s="48">
        <f>IF(OR('Enter Your Figures'!H12="",'Enter Your Figures'!H12=0,'Enter Your Figures'!I12=""),"",'Enter Your Figures'!I12/'Enter Your Figures'!H12-1)</f>
        <v/>
      </c>
      <c r="J34" s="48">
        <f>IF(OR('Enter Your Figures'!I12="",'Enter Your Figures'!I12=0,'Enter Your Figures'!J12=""),"",'Enter Your Figures'!J12/'Enter Your Figures'!I12-1)</f>
        <v/>
      </c>
      <c r="K34" s="48">
        <f>IF(OR('Enter Your Figures'!J12="",'Enter Your Figures'!J12=0,'Enter Your Figures'!K12=""),"",'Enter Your Figures'!K12/'Enter Your Figures'!J12-1)</f>
        <v/>
      </c>
      <c r="L34" s="48">
        <f>IF(OR('Enter Your Figures'!K12="",'Enter Your Figures'!K12=0,'Enter Your Figures'!L12=""),"",'Enter Your Figures'!L12/'Enter Your Figures'!K12-1)</f>
        <v/>
      </c>
      <c r="M34" s="48">
        <f>IF(OR('Enter Your Figures'!L12="",'Enter Your Figures'!L12=0,'Enter Your Figures'!M12=""),"",'Enter Your Figures'!M12/'Enter Your Figures'!L12-1)</f>
        <v/>
      </c>
      <c r="O34" s="10" t="inlineStr">
        <is>
          <t>Noisy, but it is all you have in the first five months.</t>
        </is>
      </c>
    </row>
    <row r="35" ht="28" customHeight="1">
      <c r="A35" s="15" t="inlineStr">
        <is>
          <t>Revenue, the last three months added up</t>
        </is>
      </c>
      <c r="B35" s="21">
        <f>""</f>
        <v/>
      </c>
      <c r="C35" s="21">
        <f>""</f>
        <v/>
      </c>
      <c r="D35" s="21">
        <f>IF(COUNT('Enter Your Figures'!B12:'Enter Your Figures'!D12)&lt;3,"",SUM('Enter Your Figures'!B12:'Enter Your Figures'!D12))</f>
        <v/>
      </c>
      <c r="E35" s="21">
        <f>IF(COUNT('Enter Your Figures'!C12:'Enter Your Figures'!E12)&lt;3,"",SUM('Enter Your Figures'!C12:'Enter Your Figures'!E12))</f>
        <v/>
      </c>
      <c r="F35" s="21">
        <f>IF(COUNT('Enter Your Figures'!D12:'Enter Your Figures'!F12)&lt;3,"",SUM('Enter Your Figures'!D12:'Enter Your Figures'!F12))</f>
        <v/>
      </c>
      <c r="G35" s="21">
        <f>IF(COUNT('Enter Your Figures'!E12:'Enter Your Figures'!G12)&lt;3,"",SUM('Enter Your Figures'!E12:'Enter Your Figures'!G12))</f>
        <v/>
      </c>
      <c r="H35" s="21">
        <f>IF(COUNT('Enter Your Figures'!F12:'Enter Your Figures'!H12)&lt;3,"",SUM('Enter Your Figures'!F12:'Enter Your Figures'!H12))</f>
        <v/>
      </c>
      <c r="I35" s="21">
        <f>IF(COUNT('Enter Your Figures'!G12:'Enter Your Figures'!I12)&lt;3,"",SUM('Enter Your Figures'!G12:'Enter Your Figures'!I12))</f>
        <v/>
      </c>
      <c r="J35" s="21">
        <f>IF(COUNT('Enter Your Figures'!H12:'Enter Your Figures'!J12)&lt;3,"",SUM('Enter Your Figures'!H12:'Enter Your Figures'!J12))</f>
        <v/>
      </c>
      <c r="K35" s="21">
        <f>IF(COUNT('Enter Your Figures'!I12:'Enter Your Figures'!K12)&lt;3,"",SUM('Enter Your Figures'!I12:'Enter Your Figures'!K12))</f>
        <v/>
      </c>
      <c r="L35" s="21">
        <f>IF(COUNT('Enter Your Figures'!J12:'Enter Your Figures'!L12)&lt;3,"",SUM('Enter Your Figures'!J12:'Enter Your Figures'!L12))</f>
        <v/>
      </c>
      <c r="M35" s="21">
        <f>IF(COUNT('Enter Your Figures'!K12:'Enter Your Figures'!M12)&lt;3,"",SUM('Enter Your Figures'!K12:'Enter Your Figures'!M12))</f>
        <v/>
      </c>
      <c r="O35" s="10" t="inlineStr">
        <is>
          <t>Three months at a time smooths out one strange month.</t>
        </is>
      </c>
    </row>
    <row r="36" ht="28" customHeight="1">
      <c r="A36" s="15" t="inlineStr">
        <is>
          <t>Growth, three months against the three before</t>
        </is>
      </c>
      <c r="B36" s="48">
        <f>""</f>
        <v/>
      </c>
      <c r="C36" s="48">
        <f>""</f>
        <v/>
      </c>
      <c r="D36" s="48">
        <f>""</f>
        <v/>
      </c>
      <c r="E36" s="48">
        <f>""</f>
        <v/>
      </c>
      <c r="F36" s="48">
        <f>""</f>
        <v/>
      </c>
      <c r="G36" s="48">
        <f>IF(OR(COUNT('Enter Your Figures'!E12:'Enter Your Figures'!G12)&lt;3,COUNT('Enter Your Figures'!B12:'Enter Your Figures'!D12)&lt;3,SUM('Enter Your Figures'!B12:'Enter Your Figures'!D12)=0),"",SUM('Enter Your Figures'!E12:'Enter Your Figures'!G12)/SUM('Enter Your Figures'!B12:'Enter Your Figures'!D12)-1)</f>
        <v/>
      </c>
      <c r="H36" s="48">
        <f>IF(OR(COUNT('Enter Your Figures'!F12:'Enter Your Figures'!H12)&lt;3,COUNT('Enter Your Figures'!C12:'Enter Your Figures'!E12)&lt;3,SUM('Enter Your Figures'!C12:'Enter Your Figures'!E12)=0),"",SUM('Enter Your Figures'!F12:'Enter Your Figures'!H12)/SUM('Enter Your Figures'!C12:'Enter Your Figures'!E12)-1)</f>
        <v/>
      </c>
      <c r="I36" s="48">
        <f>IF(OR(COUNT('Enter Your Figures'!G12:'Enter Your Figures'!I12)&lt;3,COUNT('Enter Your Figures'!D12:'Enter Your Figures'!F12)&lt;3,SUM('Enter Your Figures'!D12:'Enter Your Figures'!F12)=0),"",SUM('Enter Your Figures'!G12:'Enter Your Figures'!I12)/SUM('Enter Your Figures'!D12:'Enter Your Figures'!F12)-1)</f>
        <v/>
      </c>
      <c r="J36" s="48">
        <f>IF(OR(COUNT('Enter Your Figures'!H12:'Enter Your Figures'!J12)&lt;3,COUNT('Enter Your Figures'!E12:'Enter Your Figures'!G12)&lt;3,SUM('Enter Your Figures'!E12:'Enter Your Figures'!G12)=0),"",SUM('Enter Your Figures'!H12:'Enter Your Figures'!J12)/SUM('Enter Your Figures'!E12:'Enter Your Figures'!G12)-1)</f>
        <v/>
      </c>
      <c r="K36" s="48">
        <f>IF(OR(COUNT('Enter Your Figures'!I12:'Enter Your Figures'!K12)&lt;3,COUNT('Enter Your Figures'!F12:'Enter Your Figures'!H12)&lt;3,SUM('Enter Your Figures'!F12:'Enter Your Figures'!H12)=0),"",SUM('Enter Your Figures'!I12:'Enter Your Figures'!K12)/SUM('Enter Your Figures'!F12:'Enter Your Figures'!H12)-1)</f>
        <v/>
      </c>
      <c r="L36" s="48">
        <f>IF(OR(COUNT('Enter Your Figures'!J12:'Enter Your Figures'!L12)&lt;3,COUNT('Enter Your Figures'!G12:'Enter Your Figures'!I12)&lt;3,SUM('Enter Your Figures'!G12:'Enter Your Figures'!I12)=0),"",SUM('Enter Your Figures'!J12:'Enter Your Figures'!L12)/SUM('Enter Your Figures'!G12:'Enter Your Figures'!I12)-1)</f>
        <v/>
      </c>
      <c r="M36" s="48">
        <f>IF(OR(COUNT('Enter Your Figures'!K12:'Enter Your Figures'!M12)&lt;3,COUNT('Enter Your Figures'!H12:'Enter Your Figures'!J12)&lt;3,SUM('Enter Your Figures'!H12:'Enter Your Figures'!J12)=0),"",SUM('Enter Your Figures'!K12:'Enter Your Figures'!M12)/SUM('Enter Your Figures'!H12:'Enter Your Figures'!J12)-1)</f>
        <v/>
      </c>
      <c r="O36" s="10" t="inlineStr">
        <is>
          <t>The figure the dashboard prefers once you have six months.</t>
        </is>
      </c>
    </row>
    <row r="38" ht="17.5" customHeight="1">
      <c r="A38" s="12" t="inlineStr">
        <is>
          <t>Note: Read the rows across. A measure that is comfortably green but has moved the wrong way for three months in a row is telling you more than one that is amber and steady.</t>
        </is>
      </c>
    </row>
    <row r="39" ht="17.5" customHeight="1">
      <c r="A39" s="12" t="inlineStr">
        <is>
          <t>Note: Debtor days, creditor days and stock days all use a 30 day month, so that the months compare with each other.</t>
        </is>
      </c>
    </row>
    <row r="40" ht="17.5" customHeight="1">
      <c r="A40" s="12" t="inlineStr">
        <is>
          <t>Note: The bars behind the figures are drawn from nought to the biggest figure in that row, so they compare months in the same row and never across rows.</t>
        </is>
      </c>
    </row>
  </sheetData>
  <mergeCells count="12">
    <mergeCell ref="A7:O7"/>
    <mergeCell ref="A20:O20"/>
    <mergeCell ref="A38:O38"/>
    <mergeCell ref="A2:O2"/>
    <mergeCell ref="N6:O6"/>
    <mergeCell ref="A33:O33"/>
    <mergeCell ref="A1:O1"/>
    <mergeCell ref="N5:O5"/>
    <mergeCell ref="A40:O40"/>
    <mergeCell ref="A9:O9"/>
    <mergeCell ref="N4:O4"/>
    <mergeCell ref="A39:O39"/>
  </mergeCells>
  <conditionalFormatting sqref="N10">
    <cfRule type="expression" priority="1" dxfId="1" stopIfTrue="1">
      <formula>$N10="Improving"</formula>
    </cfRule>
    <cfRule type="expression" priority="2" dxfId="7" stopIfTrue="1">
      <formula>$N10="Getting worse"</formula>
    </cfRule>
    <cfRule type="expression" priority="3" dxfId="8">
      <formula>$N10="Flat"</formula>
    </cfRule>
  </conditionalFormatting>
  <conditionalFormatting sqref="B10:M10">
    <cfRule type="dataBar" priority="4">
      <dataBar showValue="1">
        <cfvo type="num" val="0"/>
        <cfvo type="max"/>
        <color rgb="0021759B"/>
      </dataBar>
    </cfRule>
  </conditionalFormatting>
  <conditionalFormatting sqref="N11">
    <cfRule type="expression" priority="5" dxfId="1" stopIfTrue="1">
      <formula>$N11="Improving"</formula>
    </cfRule>
    <cfRule type="expression" priority="6" dxfId="7" stopIfTrue="1">
      <formula>$N11="Getting worse"</formula>
    </cfRule>
    <cfRule type="expression" priority="7" dxfId="8">
      <formula>$N11="Flat"</formula>
    </cfRule>
  </conditionalFormatting>
  <conditionalFormatting sqref="B11:M11">
    <cfRule type="dataBar" priority="8">
      <dataBar showValue="1">
        <cfvo type="num" val="0"/>
        <cfvo type="max"/>
        <color rgb="0021759B"/>
      </dataBar>
    </cfRule>
  </conditionalFormatting>
  <conditionalFormatting sqref="N12">
    <cfRule type="expression" priority="9" dxfId="1" stopIfTrue="1">
      <formula>$N12="Improving"</formula>
    </cfRule>
    <cfRule type="expression" priority="10" dxfId="7" stopIfTrue="1">
      <formula>$N12="Getting worse"</formula>
    </cfRule>
    <cfRule type="expression" priority="11" dxfId="8">
      <formula>$N12="Flat"</formula>
    </cfRule>
  </conditionalFormatting>
  <conditionalFormatting sqref="B12:M12">
    <cfRule type="dataBar" priority="12">
      <dataBar showValue="1">
        <cfvo type="num" val="0"/>
        <cfvo type="max"/>
        <color rgb="0021759B"/>
      </dataBar>
    </cfRule>
    <cfRule type="expression" priority="37" dxfId="7">
      <formula>AND(ISNUMBER(B12),B12&lt;0)</formula>
    </cfRule>
  </conditionalFormatting>
  <conditionalFormatting sqref="N13">
    <cfRule type="expression" priority="13" dxfId="1" stopIfTrue="1">
      <formula>$N13="Improving"</formula>
    </cfRule>
    <cfRule type="expression" priority="14" dxfId="7" stopIfTrue="1">
      <formula>$N13="Getting worse"</formula>
    </cfRule>
    <cfRule type="expression" priority="15" dxfId="8">
      <formula>$N13="Flat"</formula>
    </cfRule>
  </conditionalFormatting>
  <conditionalFormatting sqref="B13:M13">
    <cfRule type="dataBar" priority="16">
      <dataBar showValue="1">
        <cfvo type="num" val="0"/>
        <cfvo type="max"/>
        <color rgb="0021759B"/>
      </dataBar>
    </cfRule>
  </conditionalFormatting>
  <conditionalFormatting sqref="N14">
    <cfRule type="expression" priority="17" dxfId="1" stopIfTrue="1">
      <formula>$N14="Improving"</formula>
    </cfRule>
    <cfRule type="expression" priority="18" dxfId="7" stopIfTrue="1">
      <formula>$N14="Getting worse"</formula>
    </cfRule>
    <cfRule type="expression" priority="19" dxfId="8">
      <formula>$N14="Flat"</formula>
    </cfRule>
  </conditionalFormatting>
  <conditionalFormatting sqref="B14:M14">
    <cfRule type="dataBar" priority="20">
      <dataBar showValue="1">
        <cfvo type="num" val="0"/>
        <cfvo type="max"/>
        <color rgb="0021759B"/>
      </dataBar>
    </cfRule>
  </conditionalFormatting>
  <conditionalFormatting sqref="N15">
    <cfRule type="expression" priority="21" dxfId="1" stopIfTrue="1">
      <formula>$N15="Improving"</formula>
    </cfRule>
    <cfRule type="expression" priority="22" dxfId="7" stopIfTrue="1">
      <formula>$N15="Getting worse"</formula>
    </cfRule>
    <cfRule type="expression" priority="23" dxfId="8">
      <formula>$N15="Flat"</formula>
    </cfRule>
  </conditionalFormatting>
  <conditionalFormatting sqref="B15:M15">
    <cfRule type="dataBar" priority="24">
      <dataBar showValue="1">
        <cfvo type="num" val="0"/>
        <cfvo type="max"/>
        <color rgb="0021759B"/>
      </dataBar>
    </cfRule>
  </conditionalFormatting>
  <conditionalFormatting sqref="N16">
    <cfRule type="expression" priority="25" dxfId="1" stopIfTrue="1">
      <formula>$N16="Improving"</formula>
    </cfRule>
    <cfRule type="expression" priority="26" dxfId="7" stopIfTrue="1">
      <formula>$N16="Getting worse"</formula>
    </cfRule>
    <cfRule type="expression" priority="27" dxfId="8">
      <formula>$N16="Flat"</formula>
    </cfRule>
  </conditionalFormatting>
  <conditionalFormatting sqref="B16:M16">
    <cfRule type="dataBar" priority="28">
      <dataBar showValue="1">
        <cfvo type="num" val="0"/>
        <cfvo type="max"/>
        <color rgb="0021759B"/>
      </dataBar>
    </cfRule>
  </conditionalFormatting>
  <conditionalFormatting sqref="N17">
    <cfRule type="expression" priority="29" dxfId="1" stopIfTrue="1">
      <formula>$N17="Improving"</formula>
    </cfRule>
    <cfRule type="expression" priority="30" dxfId="7" stopIfTrue="1">
      <formula>$N17="Getting worse"</formula>
    </cfRule>
    <cfRule type="expression" priority="31" dxfId="8">
      <formula>$N17="Flat"</formula>
    </cfRule>
  </conditionalFormatting>
  <conditionalFormatting sqref="B17:M17">
    <cfRule type="dataBar" priority="32">
      <dataBar showValue="1">
        <cfvo type="num" val="0"/>
        <cfvo type="max"/>
        <color rgb="0021759B"/>
      </dataBar>
    </cfRule>
  </conditionalFormatting>
  <conditionalFormatting sqref="N18">
    <cfRule type="expression" priority="33" dxfId="1" stopIfTrue="1">
      <formula>$N18="Improving"</formula>
    </cfRule>
    <cfRule type="expression" priority="34" dxfId="7" stopIfTrue="1">
      <formula>$N18="Getting worse"</formula>
    </cfRule>
    <cfRule type="expression" priority="35" dxfId="8">
      <formula>$N18="Flat"</formula>
    </cfRule>
  </conditionalFormatting>
  <conditionalFormatting sqref="B18:M18">
    <cfRule type="dataBar" priority="36">
      <dataBar showValue="1">
        <cfvo type="num" val="0"/>
        <cfvo type="max"/>
        <color rgb="0021759B"/>
      </dataBar>
    </cfRule>
  </conditionalFormatting>
  <conditionalFormatting sqref="N21">
    <cfRule type="expression" priority="38" dxfId="1" stopIfTrue="1">
      <formula>$N21="Improving"</formula>
    </cfRule>
    <cfRule type="expression" priority="39" dxfId="7" stopIfTrue="1">
      <formula>$N21="Getting worse"</formula>
    </cfRule>
    <cfRule type="expression" priority="40" dxfId="8">
      <formula>$N21="Flat"</formula>
    </cfRule>
  </conditionalFormatting>
  <conditionalFormatting sqref="B21:M21">
    <cfRule type="dataBar" priority="41">
      <dataBar showValue="1">
        <cfvo type="num" val="0"/>
        <cfvo type="max"/>
        <color rgb="001D9E75"/>
      </dataBar>
    </cfRule>
  </conditionalFormatting>
  <conditionalFormatting sqref="N22">
    <cfRule type="expression" priority="42" dxfId="1" stopIfTrue="1">
      <formula>$N22="Improving"</formula>
    </cfRule>
    <cfRule type="expression" priority="43" dxfId="7" stopIfTrue="1">
      <formula>$N22="Getting worse"</formula>
    </cfRule>
    <cfRule type="expression" priority="44" dxfId="8">
      <formula>$N22="Flat"</formula>
    </cfRule>
  </conditionalFormatting>
  <conditionalFormatting sqref="B22:M22">
    <cfRule type="dataBar" priority="45">
      <dataBar showValue="1">
        <cfvo type="num" val="0"/>
        <cfvo type="max"/>
        <color rgb="001D9E75"/>
      </dataBar>
    </cfRule>
  </conditionalFormatting>
  <conditionalFormatting sqref="N23">
    <cfRule type="expression" priority="46" dxfId="1" stopIfTrue="1">
      <formula>$N23="Improving"</formula>
    </cfRule>
    <cfRule type="expression" priority="47" dxfId="7" stopIfTrue="1">
      <formula>$N23="Getting worse"</formula>
    </cfRule>
    <cfRule type="expression" priority="48" dxfId="8">
      <formula>$N23="Flat"</formula>
    </cfRule>
  </conditionalFormatting>
  <conditionalFormatting sqref="B23:M23">
    <cfRule type="dataBar" priority="49">
      <dataBar showValue="1">
        <cfvo type="num" val="0"/>
        <cfvo type="max"/>
        <color rgb="001D9E75"/>
      </dataBar>
    </cfRule>
  </conditionalFormatting>
  <conditionalFormatting sqref="N24">
    <cfRule type="expression" priority="50" dxfId="1" stopIfTrue="1">
      <formula>$N24="Improving"</formula>
    </cfRule>
    <cfRule type="expression" priority="51" dxfId="7" stopIfTrue="1">
      <formula>$N24="Getting worse"</formula>
    </cfRule>
    <cfRule type="expression" priority="52" dxfId="8">
      <formula>$N24="Flat"</formula>
    </cfRule>
  </conditionalFormatting>
  <conditionalFormatting sqref="B24:M24">
    <cfRule type="dataBar" priority="53">
      <dataBar showValue="1">
        <cfvo type="num" val="0"/>
        <cfvo type="max"/>
        <color rgb="00D7B428"/>
      </dataBar>
    </cfRule>
  </conditionalFormatting>
  <conditionalFormatting sqref="N25">
    <cfRule type="expression" priority="54" dxfId="1" stopIfTrue="1">
      <formula>$N25="Improving"</formula>
    </cfRule>
    <cfRule type="expression" priority="55" dxfId="7" stopIfTrue="1">
      <formula>$N25="Getting worse"</formula>
    </cfRule>
    <cfRule type="expression" priority="56" dxfId="8">
      <formula>$N25="Flat"</formula>
    </cfRule>
  </conditionalFormatting>
  <conditionalFormatting sqref="B25:M25">
    <cfRule type="dataBar" priority="57">
      <dataBar showValue="1">
        <cfvo type="num" val="0"/>
        <cfvo type="max"/>
        <color rgb="00D7B428"/>
      </dataBar>
    </cfRule>
  </conditionalFormatting>
  <conditionalFormatting sqref="N26">
    <cfRule type="expression" priority="58" dxfId="1" stopIfTrue="1">
      <formula>$N26="Improving"</formula>
    </cfRule>
    <cfRule type="expression" priority="59" dxfId="7" stopIfTrue="1">
      <formula>$N26="Getting worse"</formula>
    </cfRule>
    <cfRule type="expression" priority="60" dxfId="8">
      <formula>$N26="Flat"</formula>
    </cfRule>
  </conditionalFormatting>
  <conditionalFormatting sqref="B26:M26">
    <cfRule type="dataBar" priority="61">
      <dataBar showValue="1">
        <cfvo type="num" val="0"/>
        <cfvo type="max"/>
        <color rgb="00D7B428"/>
      </dataBar>
    </cfRule>
  </conditionalFormatting>
  <conditionalFormatting sqref="N27">
    <cfRule type="expression" priority="62" dxfId="1" stopIfTrue="1">
      <formula>$N27="Improving"</formula>
    </cfRule>
    <cfRule type="expression" priority="63" dxfId="7" stopIfTrue="1">
      <formula>$N27="Getting worse"</formula>
    </cfRule>
    <cfRule type="expression" priority="64" dxfId="8">
      <formula>$N27="Flat"</formula>
    </cfRule>
  </conditionalFormatting>
  <conditionalFormatting sqref="B27:M27">
    <cfRule type="dataBar" priority="65">
      <dataBar showValue="1">
        <cfvo type="num" val="0"/>
        <cfvo type="max"/>
        <color rgb="00D7B428"/>
      </dataBar>
    </cfRule>
  </conditionalFormatting>
  <conditionalFormatting sqref="N28">
    <cfRule type="expression" priority="66" dxfId="1" stopIfTrue="1">
      <formula>$N28="Improving"</formula>
    </cfRule>
    <cfRule type="expression" priority="67" dxfId="7" stopIfTrue="1">
      <formula>$N28="Getting worse"</formula>
    </cfRule>
    <cfRule type="expression" priority="68" dxfId="8">
      <formula>$N28="Flat"</formula>
    </cfRule>
  </conditionalFormatting>
  <conditionalFormatting sqref="B28:M28">
    <cfRule type="dataBar" priority="69">
      <dataBar showValue="1">
        <cfvo type="num" val="0"/>
        <cfvo type="max"/>
        <color rgb="00D7B428"/>
      </dataBar>
    </cfRule>
  </conditionalFormatting>
  <conditionalFormatting sqref="N29">
    <cfRule type="expression" priority="70" dxfId="1" stopIfTrue="1">
      <formula>$N29="Improving"</formula>
    </cfRule>
    <cfRule type="expression" priority="71" dxfId="7" stopIfTrue="1">
      <formula>$N29="Getting worse"</formula>
    </cfRule>
    <cfRule type="expression" priority="72" dxfId="8">
      <formula>$N29="Flat"</formula>
    </cfRule>
  </conditionalFormatting>
  <conditionalFormatting sqref="B29:M29">
    <cfRule type="dataBar" priority="73">
      <dataBar showValue="1">
        <cfvo type="num" val="0"/>
        <cfvo type="max"/>
        <color rgb="001D9E75"/>
      </dataBar>
    </cfRule>
  </conditionalFormatting>
  <conditionalFormatting sqref="N30">
    <cfRule type="expression" priority="74" dxfId="1" stopIfTrue="1">
      <formula>$N30="Improving"</formula>
    </cfRule>
    <cfRule type="expression" priority="75" dxfId="7" stopIfTrue="1">
      <formula>$N30="Getting worse"</formula>
    </cfRule>
    <cfRule type="expression" priority="76" dxfId="8">
      <formula>$N30="Flat"</formula>
    </cfRule>
  </conditionalFormatting>
  <conditionalFormatting sqref="B30:M30">
    <cfRule type="dataBar" priority="77">
      <dataBar showValue="1">
        <cfvo type="num" val="0"/>
        <cfvo type="max"/>
        <color rgb="001D9E75"/>
      </dataBar>
    </cfRule>
  </conditionalFormatting>
  <conditionalFormatting sqref="B31:M31">
    <cfRule type="dataBar" priority="78">
      <dataBar showValue="1">
        <cfvo type="num" val="0"/>
        <cfvo type="max"/>
        <color rgb="001D9E75"/>
      </dataBar>
    </cfRule>
  </conditionalFormatting>
  <conditionalFormatting sqref="N31">
    <cfRule type="expression" priority="79" dxfId="1" stopIfTrue="1">
      <formula>$N31="Improving"</formula>
    </cfRule>
    <cfRule type="expression" priority="80" dxfId="7" stopIfTrue="1">
      <formula>$N31="Getting worse"</formula>
    </cfRule>
    <cfRule type="expression" priority="81" dxfId="8">
      <formula>$N31="Flat"</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6B6870"/>
    <outlinePr summaryBelow="1" summaryRight="1"/>
    <pageSetUpPr fitToPage="1"/>
  </sheetPr>
  <dimension ref="A1:E45"/>
  <sheetViews>
    <sheetView showGridLines="0" workbookViewId="0">
      <pane ySplit="5" topLeftCell="A6" activePane="bottomLeft" state="frozen"/>
      <selection pane="bottomLeft" activeCell="A1" sqref="A1"/>
    </sheetView>
  </sheetViews>
  <sheetFormatPr baseColWidth="8" defaultRowHeight="15"/>
  <cols>
    <col width="4" customWidth="1" min="1" max="1"/>
    <col width="26" customWidth="1" min="2" max="2"/>
    <col width="30" customWidth="1" min="3" max="3"/>
    <col width="30" customWidth="1" min="4" max="4"/>
    <col width="34" customWidth="1" min="5" max="5"/>
  </cols>
  <sheetData>
    <row r="1" ht="26" customHeight="1">
      <c r="A1" s="1" t="inlineStr">
        <is>
          <t>WHAT THE RATIOS MEAN</t>
        </is>
      </c>
    </row>
    <row r="2" ht="14" customHeight="1">
      <c r="A2" s="2" t="inlineStr">
        <is>
          <t>Each measure in plain language, with a worked example you can follow on a page.</t>
        </is>
      </c>
    </row>
    <row r="3" ht="4" customHeight="1">
      <c r="A3" s="3" t="n"/>
      <c r="B3" s="3" t="n"/>
      <c r="C3" s="3" t="n"/>
      <c r="D3" s="3" t="n"/>
      <c r="E3" s="3" t="n"/>
    </row>
    <row r="4" ht="52" customHeight="1">
      <c r="A4" s="51" t="inlineStr">
        <is>
          <t>Every example below uses the same imaginary business: a small shopfitting firm in Polokwane. In the month we are looking at it invoiced R200 000 excluding VAT, its cost of sales was R130 000, and its operating expenses including interest and bank charges were R55 000. At month end it had R48 000 in the bank, customers owed it R90 000, it owed suppliers R60 000, and it held R40 000 of stock at cost.</t>
        </is>
      </c>
    </row>
    <row r="6" ht="26" customHeight="1">
      <c r="A6" s="13" t="n"/>
      <c r="B6" s="13" t="inlineStr">
        <is>
          <t>THE MEASURE</t>
        </is>
      </c>
      <c r="C6" s="13" t="inlineStr">
        <is>
          <t>WHAT IT ACTUALLY MEANS</t>
        </is>
      </c>
      <c r="D6" s="13" t="inlineStr">
        <is>
          <t>WORKED ON THE EXAMPLE ABOVE</t>
        </is>
      </c>
      <c r="E6" s="13" t="inlineStr">
        <is>
          <t>WHAT TO DO IF IT IS BAD</t>
        </is>
      </c>
    </row>
    <row r="7" ht="52" customHeight="1">
      <c r="A7" s="52" t="inlineStr"/>
      <c r="B7" s="53" t="inlineStr">
        <is>
          <t>Gross margin</t>
        </is>
      </c>
      <c r="C7" s="52" t="inlineStr">
        <is>
          <t>What is left out of every rand of sales once you have paid the direct cost of doing the work. It is the number that decides whether the business can carry its overheads at all.</t>
        </is>
      </c>
      <c r="D7" s="52" t="inlineStr">
        <is>
          <t>R200 000 less R130 000 is R70 000 of gross profit. R70 000 divided by R200 000 is 35 percent. So R35 out of every R100 is left to pay everything else.</t>
        </is>
      </c>
      <c r="E7" s="52" t="inlineStr">
        <is>
          <t>Raise prices, buy better, cut waste, or drop the lines that lose money. Cutting the office phone bill will not fix it.</t>
        </is>
      </c>
    </row>
    <row r="8" ht="52" customHeight="1">
      <c r="A8" s="54" t="inlineStr"/>
      <c r="B8" s="55" t="inlineStr">
        <is>
          <t>Net margin before tax</t>
        </is>
      </c>
      <c r="C8" s="54" t="inlineStr">
        <is>
          <t>What is left after every cost, before SARS. It tells you whether the whole business works, not just the pricing.</t>
        </is>
      </c>
      <c r="D8" s="54" t="inlineStr">
        <is>
          <t>R70 000 gross profit less R55 000 of operating expenses is R15 000. R15 000 divided by R200 000 is 7.5 percent.</t>
        </is>
      </c>
      <c r="E8" s="54" t="inlineStr">
        <is>
          <t>If gross margin is fine and this is not, the problem is overheads. Staff, premises and vehicles, in that order.</t>
        </is>
      </c>
    </row>
    <row r="9" ht="52" customHeight="1">
      <c r="A9" s="52" t="inlineStr"/>
      <c r="B9" s="53" t="inlineStr">
        <is>
          <t>Current ratio</t>
        </is>
      </c>
      <c r="C9" s="52" t="inlineStr">
        <is>
          <t>Whether what turns into cash soon covers what you must pay soon. Cash plus debtors plus stock, divided by what you owe suppliers.</t>
        </is>
      </c>
      <c r="D9" s="52" t="inlineStr">
        <is>
          <t>R48 000 plus R90 000 plus R40 000 is R178 000. Divided by R60 000 of creditors, that is 2.97.</t>
        </is>
      </c>
      <c r="E9" s="52" t="inlineStr">
        <is>
          <t>Collect faster, sell slow stock, and agree longer supplier terms before you miss a payment rather than after.</t>
        </is>
      </c>
    </row>
    <row r="10" ht="52" customHeight="1">
      <c r="A10" s="54" t="inlineStr"/>
      <c r="B10" s="55" t="inlineStr">
        <is>
          <t>Debtor days</t>
        </is>
      </c>
      <c r="C10" s="54" t="inlineStr">
        <is>
          <t>How many days your customers take to pay you. Your money, sitting in somebody else account.</t>
        </is>
      </c>
      <c r="D10" s="54" t="inlineStr">
        <is>
          <t>R90 000 owed, divided by R200 000 of sales, times 30 days, is 13.5 days. That is very good.</t>
        </is>
      </c>
      <c r="E10" s="54" t="inlineStr">
        <is>
          <t>Invoice on the day the work is done. Phone, do not email. Ask for deposits. Put your terms on every invoice.</t>
        </is>
      </c>
    </row>
    <row r="11" ht="52" customHeight="1">
      <c r="A11" s="52" t="inlineStr"/>
      <c r="B11" s="53" t="inlineStr">
        <is>
          <t>Creditor days</t>
        </is>
      </c>
      <c r="C11" s="52" t="inlineStr">
        <is>
          <t>How many days you take to pay your suppliers. Useful, but it is borrowing, and it is not free.</t>
        </is>
      </c>
      <c r="D11" s="52" t="inlineStr">
        <is>
          <t>R60 000 owed, divided by R130 000 of cost of sales, times 30 days, is 13.8 days.</t>
        </is>
      </c>
      <c r="E11" s="52" t="inlineStr">
        <is>
          <t>If it is climbing while nothing else changed, you have a cash problem that has not shown up in the bank balance yet.</t>
        </is>
      </c>
    </row>
    <row r="12" ht="52" customHeight="1">
      <c r="A12" s="54" t="inlineStr"/>
      <c r="B12" s="55" t="inlineStr">
        <is>
          <t>Stock days</t>
        </is>
      </c>
      <c r="C12" s="54" t="inlineStr">
        <is>
          <t>How many days stock sits on your shelf before it sells. Cash standing still.</t>
        </is>
      </c>
      <c r="D12" s="54" t="inlineStr">
        <is>
          <t>R40 000 of stock, divided by R130 000 of cost of sales, times 30 days, is 9.2 days.</t>
        </is>
      </c>
      <c r="E12" s="54" t="inlineStr">
        <is>
          <t>Count it, mark down what is not moving, and stop reordering the slow lines. Template E1 shows you which they are.</t>
        </is>
      </c>
    </row>
    <row r="13" ht="52" customHeight="1">
      <c r="A13" s="52" t="inlineStr"/>
      <c r="B13" s="53" t="inlineStr">
        <is>
          <t>Cash conversion cycle</t>
        </is>
      </c>
      <c r="C13" s="52" t="inlineStr">
        <is>
          <t>Debtor days plus stock days less creditor days. The number of days your money is out of your hands.</t>
        </is>
      </c>
      <c r="D13" s="52" t="inlineStr">
        <is>
          <t>13.5 plus 9.2 less 13.8 is 8.9 days. Under 30 days is healthy for a business like this one.</t>
        </is>
      </c>
      <c r="E13" s="52" t="inlineStr">
        <is>
          <t>Work on debtor days first. They move fastest, and they cost nothing but discipline.</t>
        </is>
      </c>
    </row>
    <row r="14" ht="52" customHeight="1">
      <c r="A14" s="54" t="inlineStr"/>
      <c r="B14" s="55" t="inlineStr">
        <is>
          <t>Break even revenue</t>
        </is>
      </c>
      <c r="C14" s="54" t="inlineStr">
        <is>
          <t>The sales you must make in the month to cover everything and make nothing. Know it by heart.</t>
        </is>
      </c>
      <c r="D14" s="54" t="inlineStr">
        <is>
          <t>R55 000 of operating expenses divided by a 35 percent gross margin is R157 143. Sales of R200 000 are 1.27 times break even.</t>
        </is>
      </c>
      <c r="E14" s="54" t="inlineStr">
        <is>
          <t>Either lift the margin or cut the fixed costs. Every R1 000 of fixed cost you remove drops break even by about R2 860 at this margin.</t>
        </is>
      </c>
    </row>
    <row r="15" ht="52" customHeight="1">
      <c r="A15" s="52" t="inlineStr"/>
      <c r="B15" s="53" t="inlineStr">
        <is>
          <t>Months of costs covered by cash</t>
        </is>
      </c>
      <c r="C15" s="52" t="inlineStr">
        <is>
          <t>How long you could keep the doors open if the sales stopped tomorrow.</t>
        </is>
      </c>
      <c r="D15" s="52" t="inlineStr">
        <is>
          <t>R48 000 in the bank, divided by R130 000 plus R55 000 of monthly costs, is 0.26 of a month. About eight days. That is thin, and it is the weakest number on this example.</t>
        </is>
      </c>
      <c r="E15" s="52" t="inlineStr">
        <is>
          <t>Build the buffer before you build anything else. Three months is the target. Template B12 shows you where it can come from.</t>
        </is>
      </c>
    </row>
    <row r="16" ht="52" customHeight="1">
      <c r="A16" s="54" t="inlineStr"/>
      <c r="B16" s="55" t="inlineStr">
        <is>
          <t>Revenue growth</t>
        </is>
      </c>
      <c r="C16" s="54" t="inlineStr">
        <is>
          <t>Whether sales are moving, measured over three months rather than one so that a single strange month does not mislead you.</t>
        </is>
      </c>
      <c r="D16" s="54" t="inlineStr">
        <is>
          <t>If the last three months invoiced R560 000 and the three before them invoiced R500 000, growth is 12 percent.</t>
        </is>
      </c>
      <c r="E16" s="54" t="inlineStr">
        <is>
          <t>Find out which customers or which line you lost, rather than adding marketing spend on top of a leak.</t>
        </is>
      </c>
    </row>
    <row r="18" ht="22" customHeight="1">
      <c r="A18" s="24" t="inlineStr">
        <is>
          <t>THE THREE NUMBERS THAT PREDICT FAILURE EARLIEST</t>
        </is>
      </c>
      <c r="B18" s="25" t="n"/>
      <c r="C18" s="25" t="n"/>
      <c r="D18" s="25" t="n"/>
      <c r="E18" s="25" t="n"/>
    </row>
    <row r="19" ht="40" customHeight="1">
      <c r="A19" s="51" t="inlineStr">
        <is>
          <t>Most small businesses that fail do not fail because somebody could not read a balance sheet. They fail because three specific numbers moved slowly in the wrong direction for six months and nobody was looking at them. All three are on the trend sheet.</t>
        </is>
      </c>
    </row>
    <row r="20" ht="52" customHeight="1">
      <c r="A20" s="56" t="inlineStr">
        <is>
          <t>•</t>
        </is>
      </c>
      <c r="B20" s="51" t="inlineStr">
        <is>
          <t>The cash conversion cycle lengthening. This is the earliest signal there is. Money going out sooner and coming back later shows up months before the bank balance does, and it is the reason a profitable business can still run out of cash. Growing while the cycle is lengthening is the most dangerous combination in small business, because every extra sale makes the cash hole deeper.</t>
        </is>
      </c>
    </row>
    <row r="21" ht="52" customHeight="1">
      <c r="A21" s="56" t="inlineStr">
        <is>
          <t>•</t>
        </is>
      </c>
      <c r="B21" s="51" t="inlineStr">
        <is>
          <t>Debtor days rising. Customers who pay later are usually not being difficult, they are managing their own cash, which means your customer base is under strain too. It also predicts bad debts: an invoice that goes past 90 days rarely gets paid in full. And prescription runs out after three years for an ordinary contract debt, so an old invoice you never chased eventually stops being collectable at all.</t>
        </is>
      </c>
    </row>
    <row r="22" ht="40" customHeight="1">
      <c r="A22" s="56" t="inlineStr">
        <is>
          <t>•</t>
        </is>
      </c>
      <c r="B22" s="51" t="inlineStr">
        <is>
          <t>Gross margin slipping. A point a month is invisible. Six points over half a year turns a profitable business into a loss making one without a single dramatic event. It usually means input costs rose and prices did not, or your job mix quietly shifted to the work you are worst at pricing.</t>
        </is>
      </c>
    </row>
    <row r="23" ht="40" customHeight="1">
      <c r="A23" s="56" t="inlineStr">
        <is>
          <t>•</t>
        </is>
      </c>
      <c r="B23" s="51" t="inlineStr">
        <is>
          <t>Watch them together. Any one of the three on its own can be a bad month. Two of them moving the wrong way at the same time is a pattern. All three is the shape of a business that has about two quarters left to fix things, and that is still plenty of time if somebody is looking.</t>
        </is>
      </c>
    </row>
    <row r="25" ht="22" customHeight="1">
      <c r="A25" s="24" t="inlineStr">
        <is>
          <t>HOW TO USE THIS EVERY MONTH</t>
        </is>
      </c>
      <c r="B25" s="25" t="n"/>
      <c r="C25" s="25" t="n"/>
      <c r="D25" s="25" t="n"/>
      <c r="E25" s="25" t="n"/>
    </row>
    <row r="26" ht="30" customHeight="1">
      <c r="B26" s="57" t="inlineStr">
        <is>
          <t>Step 1</t>
        </is>
      </c>
      <c r="C26" s="58" t="inlineStr">
        <is>
          <t>Close off the month. Get the bank statement, the invoice list and the supplier list to the last day of the month.</t>
        </is>
      </c>
    </row>
    <row r="27" ht="30" customHeight="1">
      <c r="B27" s="57" t="inlineStr">
        <is>
          <t>Step 2</t>
        </is>
      </c>
      <c r="C27" s="58" t="inlineStr">
        <is>
          <t>Enter the nine figures on the Enter Your Figures sheet. It takes about fifteen minutes once you know where they live.</t>
        </is>
      </c>
    </row>
    <row r="28" ht="30" customHeight="1">
      <c r="B28" s="57" t="inlineStr">
        <is>
          <t>Step 3</t>
        </is>
      </c>
      <c r="C28" s="58" t="inlineStr">
        <is>
          <t>Open the dashboard and set the month number. Read the traffic light summary first, then the red rows.</t>
        </is>
      </c>
    </row>
    <row r="29" ht="30" customHeight="1">
      <c r="B29" s="57" t="inlineStr">
        <is>
          <t>Step 4</t>
        </is>
      </c>
      <c r="C29" s="58" t="inlineStr">
        <is>
          <t>Read the verdict column, not the number. The number tells you what happened, the verdict tells you what it means.</t>
        </is>
      </c>
    </row>
    <row r="30" ht="30" customHeight="1">
      <c r="B30" s="57" t="inlineStr">
        <is>
          <t>Step 5</t>
        </is>
      </c>
      <c r="C30" s="58" t="inlineStr">
        <is>
          <t>Open the trend sheet and read across the rows. Anything that has moved the wrong way three months running goes on your list, even if it is still green.</t>
        </is>
      </c>
    </row>
    <row r="31" ht="30" customHeight="1">
      <c r="B31" s="57" t="inlineStr">
        <is>
          <t>Step 6</t>
        </is>
      </c>
      <c r="C31" s="58" t="inlineStr">
        <is>
          <t>Pick one thing to change and write it down. One change made beats five changes discussed.</t>
        </is>
      </c>
    </row>
    <row r="33" ht="22" customHeight="1">
      <c r="A33" s="24" t="inlineStr">
        <is>
          <t>WHERE THESE FIGURES COME FROM</t>
        </is>
      </c>
      <c r="B33" s="25" t="n"/>
      <c r="C33" s="25" t="n"/>
      <c r="D33" s="25" t="n"/>
      <c r="E33" s="25" t="n"/>
    </row>
    <row r="34" ht="18" customHeight="1">
      <c r="B34" s="59" t="inlineStr">
        <is>
          <t>Template B7, the profit and loss statement</t>
        </is>
      </c>
      <c r="C34" s="58" t="inlineStr">
        <is>
          <t>Revenue, cost of sales, operating expenses and finance costs.</t>
        </is>
      </c>
    </row>
    <row r="35" ht="30" customHeight="1">
      <c r="B35" s="59" t="inlineStr">
        <is>
          <t>Template B11, the balance sheet</t>
        </is>
      </c>
      <c r="C35" s="58" t="inlineStr">
        <is>
          <t>Cash, debtors, creditors, stock, loans and drawings, all at month end. It also carries the fuller current ratio and the quick ratio a bank will use.</t>
        </is>
      </c>
    </row>
    <row r="36" ht="30" customHeight="1">
      <c r="B36" s="59" t="inlineStr">
        <is>
          <t>Template B12, the thirteen week cash flow forecast</t>
        </is>
      </c>
      <c r="C36" s="58" t="inlineStr">
        <is>
          <t>Where the months of cover figure goes next: it forecasts the cash week by week instead of measuring it once a month.</t>
        </is>
      </c>
    </row>
    <row r="37" ht="30" customHeight="1">
      <c r="B37" s="59" t="inlineStr">
        <is>
          <t>Template B4, the annual budget</t>
        </is>
      </c>
      <c r="C37" s="58" t="inlineStr">
        <is>
          <t>Break even revenue for every month of the year ahead, so you can see the bad months coming.</t>
        </is>
      </c>
    </row>
    <row r="38" ht="18" customHeight="1">
      <c r="B38" s="59" t="inlineStr">
        <is>
          <t>Template E1, the stock and inventory tracker</t>
        </is>
      </c>
      <c r="C38" s="58" t="inlineStr">
        <is>
          <t>The stock figure, and which lines are causing your stock days.</t>
        </is>
      </c>
    </row>
    <row r="39" ht="18" customHeight="1">
      <c r="B39" s="59" t="inlineStr">
        <is>
          <t>Template B3, the billing statement</t>
        </is>
      </c>
      <c r="C39" s="58" t="inlineStr">
        <is>
          <t>The debtors figure, invoice by invoice and customer by customer.</t>
        </is>
      </c>
    </row>
    <row r="40" ht="30" customHeight="1">
      <c r="B40" s="59" t="inlineStr">
        <is>
          <t>Template G5, the funding readiness assessment</t>
        </is>
      </c>
      <c r="C40" s="58" t="inlineStr">
        <is>
          <t>A different question entirely: whether you are ready to ask somebody for money. This workbook does not repeat it.</t>
        </is>
      </c>
    </row>
    <row r="42" ht="29" customHeight="1">
      <c r="A42" s="12" t="inlineStr">
        <is>
          <t>Note: Debtor days, creditor days and stock days all use a 30 day month. A different template or an accountant may use 365 days on a year of figures and get a slightly different number. The direction is the same either way, and the direction is what matters here.</t>
        </is>
      </c>
    </row>
    <row r="43" ht="40.5" customHeight="1">
      <c r="A43" s="12" t="inlineStr">
        <is>
          <t>Note: The current ratio on this dashboard uses cash, debtors and stock against what you owe suppliers, because those are the figures you can find in ten minutes. A bank will add the loan instalments due within the next twelve months to the bottom of that sum, which is the version on template B11.</t>
        </is>
      </c>
    </row>
    <row r="44" ht="29" customHeight="1">
      <c r="A44" s="12" t="inlineStr">
        <is>
          <t>Note: Keep the records behind these figures for five years. The Tax Administration Act 28 of 2011 requires it, and the Companies Act requires seven years for company accounting records.</t>
        </is>
      </c>
    </row>
    <row r="45" ht="29" customHeight="1">
      <c r="A45" s="12" t="inlineStr">
        <is>
          <t>Note: rates, thresholds and fees quoted in this template were correct on 09 August 2026. Confirm the current figures on sars.gov.za, cipc.co.za or labour.gov.za before you rely on them.</t>
        </is>
      </c>
    </row>
  </sheetData>
  <mergeCells count="28">
    <mergeCell ref="C31:E31"/>
    <mergeCell ref="C40:E40"/>
    <mergeCell ref="A1:E1"/>
    <mergeCell ref="A45:E45"/>
    <mergeCell ref="B20:E20"/>
    <mergeCell ref="C36:E36"/>
    <mergeCell ref="C27:E27"/>
    <mergeCell ref="A25:E25"/>
    <mergeCell ref="C39:E39"/>
    <mergeCell ref="A18:E18"/>
    <mergeCell ref="B22:E22"/>
    <mergeCell ref="C38:E38"/>
    <mergeCell ref="C28:E28"/>
    <mergeCell ref="A2:E2"/>
    <mergeCell ref="C37:E37"/>
    <mergeCell ref="A42:E42"/>
    <mergeCell ref="B21:E21"/>
    <mergeCell ref="A33:E33"/>
    <mergeCell ref="C30:E30"/>
    <mergeCell ref="C34:E34"/>
    <mergeCell ref="B23:E23"/>
    <mergeCell ref="A4:E4"/>
    <mergeCell ref="A43:E43"/>
    <mergeCell ref="A19:E19"/>
    <mergeCell ref="C26:E26"/>
    <mergeCell ref="C29:E29"/>
    <mergeCell ref="A44:E44"/>
    <mergeCell ref="C35:E35"/>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2026-08-10T22:52:48Z</dcterms:created>
  <dcterms:modified xmlns:dcterms="http://purl.org/dc/terms/" xmlns:xsi="http://www.w3.org/2001/XMLSchema-instance" xsi:type="dcterms:W3CDTF">2026-08-10T22:52:48Z</dcterms:modified>
</cp:coreProperties>
</file>